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5203"/>
  <workbookPr/>
  <bookViews>
    <workbookView xWindow="1100" yWindow="0" windowWidth="25600" windowHeight="16400" tabRatio="500" activeTab="0"/>
  </bookViews>
  <sheets>
    <sheet name="Data" sheetId="1" r:id="rId1"/>
    <sheet name="Basic statistics" sheetId="7" r:id="rId2"/>
    <sheet name="Cumulative distributions" sheetId="5" r:id="rId3"/>
    <sheet name="Time to prediction" sheetId="8" r:id="rId4"/>
    <sheet name="Time to prediction (2)" sheetId="9" r:id="rId5"/>
    <sheet name="Early and late predictions" sheetId="4" r:id="rId6"/>
    <sheet name="Deleted entries" sheetId="2" r:id="rId7"/>
    <sheet name="Data copy no dependents" sheetId="11" r:id="rId8"/>
  </sheets>
  <definedNames/>
  <calcPr calcId="140001"/>
  <extLst/>
</workbook>
</file>

<file path=xl/sharedStrings.xml><?xml version="1.0" encoding="utf-8"?>
<sst xmlns="http://schemas.openxmlformats.org/spreadsheetml/2006/main" count="1867" uniqueCount="736">
  <si>
    <t>Author of Source</t>
  </si>
  <si>
    <t>Title of Source</t>
  </si>
  <si>
    <t>Type of predictor</t>
  </si>
  <si>
    <t>Precision</t>
  </si>
  <si>
    <t>Type of Source</t>
  </si>
  <si>
    <t>Year of Publication</t>
  </si>
  <si>
    <t>Prediction</t>
  </si>
  <si>
    <t>Median estimate of time to AI</t>
  </si>
  <si>
    <t>Katja's estimate</t>
  </si>
  <si>
    <t>Predictor age</t>
  </si>
  <si>
    <t>Predictor life expectancy</t>
  </si>
  <si>
    <t>Within lifetime</t>
  </si>
  <si>
    <t>Quote</t>
  </si>
  <si>
    <t>Type of prediction</t>
  </si>
  <si>
    <t>Timeline</t>
  </si>
  <si>
    <t>Scenario</t>
  </si>
  <si>
    <t>Plan</t>
  </si>
  <si>
    <t>Metastatement</t>
  </si>
  <si>
    <t>Prediction method</t>
  </si>
  <si>
    <t>Outside view</t>
  </si>
  <si>
    <t>Noncausal model</t>
  </si>
  <si>
    <t>Causal model</t>
  </si>
  <si>
    <t>Philosophical argument</t>
  </si>
  <si>
    <t>Expert authority</t>
  </si>
  <si>
    <t>Non-expert authority</t>
  </si>
  <si>
    <t>Restatement</t>
  </si>
  <si>
    <t>Unclear</t>
  </si>
  <si>
    <t>Status</t>
  </si>
  <si>
    <t>A multidisciplinary study group, quoted by J. C. R. Licklider</t>
  </si>
  <si>
    <t>Man-Computer Symbiosis</t>
  </si>
  <si>
    <t>Delete, not AGI</t>
  </si>
  <si>
    <t>Journal article</t>
  </si>
  <si>
    <t>A multidisciplinary study group, examining future research and development problems of the Air Force, estimated that it would be 1980 before developments in artificial intelligence make it possible for machines alone to do much thinking or problem solving of military significance.</t>
  </si>
  <si>
    <t>OK</t>
  </si>
  <si>
    <t>Anderson</t>
  </si>
  <si>
    <t>AI</t>
  </si>
  <si>
    <t>Interview</t>
  </si>
  <si>
    <t>10%  2020 50%  2026 90%  2034</t>
  </si>
  <si>
    <t>Expert authority (AI researcher)</t>
  </si>
  <si>
    <t>Armstrong, Stuart</t>
  </si>
  <si>
    <t>Chaining God: A qualitative approach to AI, trust and moral systems</t>
  </si>
  <si>
    <t>Futurist</t>
  </si>
  <si>
    <t>Web article</t>
  </si>
  <si>
    <t>“My own feelings (based on how scientific developments create new questions: we now know that creating an AI is far more complicated that we thought back in the 1970's) is that we have two centuries before true AI. But the chances of me being wrong are sufficiently high that we should act now to prepare for its arrival.”</t>
  </si>
  <si>
    <t>B. Goertzel</t>
  </si>
  <si>
    <t>Creating Internet Intelligence</t>
  </si>
  <si>
    <t>AGI</t>
  </si>
  <si>
    <t>Book</t>
  </si>
  <si>
    <t>&lt;2101</t>
  </si>
  <si>
    <t>Everything will fall into place during the next 100 years or so; but I suspect that Internet intelligence will be the thing that leads the way, coming first and making it easier for the other things to happen</t>
  </si>
  <si>
    <t>Unclear (Original source not available)</t>
  </si>
  <si>
    <t>Could not access original</t>
  </si>
  <si>
    <t>Bar-Cohen et al.</t>
  </si>
  <si>
    <t>The Coming Robot Revolution, Expectations and Fears About Emerging Intelligent, Humanlike Machines</t>
  </si>
  <si>
    <t>Overall, the science of robotics, which refers to the engineering, technology, andmarketing of robots, is expanding at an accelerating rate. Software (including AI) isevolving rapidly, the cost of computers continues to drop, and alternatives to silicontransistors are promising to extend the changing trends into new media. These technologiescan augment the intelligence of the human species, both in speed and quality.If we attempt to extrapolate these trends a few decades into the future, we mayanticipate more than just machines that perfectly imitate human appearance andcognition. We may also expect organism-like machines that extend biological evolutioninto the nonbiological domains of silicon, nano-tubes, and other materials, machinesthat in some respects may grow superior to us cognitively, and possibly the fusion ofourselves with our machines. We may expect to experience direct neural interfacingwith our computers, and to be network interfaced with other individuals into supergroups that operate as single identities. Human individuals may be scanned, digitized and exist in the Web alone or rapidly evolve into lifelike robots. What would we becomeand what the world will turn into will depend on key actions taken before the changeaccelerates beyond our control. [...] We may possibly find in a mere 20 years or so that the fiction of robotshas actually transformed into the true evolutionary progeny of the human species.</t>
  </si>
  <si>
    <t>Causal model / Noncausal model</t>
  </si>
  <si>
    <t>Baum, Goertzel, &amp; Goertzel</t>
  </si>
  <si>
    <t>How Long Until Human-Level AI? Results from an Expert Assessment</t>
  </si>
  <si>
    <t>A number of detailed predictions, including median estimates for when there would be a 10%, 50%, or a 90% chance of having an AGI capable of... passing Turing test: 2020/2040/2075 performing Nobel quality work: 2020/2045/2100 passing third grade: 2020/2030/2075 becoming superhuman: 2025/2045/2100</t>
  </si>
  <si>
    <t>Timeline / Scenario (Mostly just predictions of year, but experts were also asked how massive additional funding would affect the timeline)</t>
  </si>
  <si>
    <t>Benford</t>
  </si>
  <si>
    <t>Future Forecasts (Extropy)</t>
  </si>
  <si>
    <t>?</t>
  </si>
  <si>
    <t>“Future Forecasts... Human Level AI: 2030”</t>
  </si>
  <si>
    <t>Non-expert authority (science fiction author and astrophysicist)</t>
  </si>
  <si>
    <t>Bostrom</t>
  </si>
  <si>
    <t>How long before superintelligence?</t>
  </si>
  <si>
    <t>Definitely not a median</t>
  </si>
  <si>
    <t>(hardware) upper bound 2015 - 2024; "plausible to suppose" software within 15 years</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</si>
  <si>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t>
  </si>
  <si>
    <t>Scenario / Timeline (E.g. suggests various models of the computational capacity of the brain, then that if various technologies work out Moore's law might hit that level by a certain year, in which case we might develop AI)</t>
  </si>
  <si>
    <t>Causal model / Noncausal model / Expert authority (Hardware extrapolation ; Outlines various technological and scientific developments which could plausibly lead to AI being developed; makes some authority-based claims, such as "It does seems plausible, though, to assume that only a very limited set of different learning rules (maybe as few as two or three) are operating in the human brain. And we are not very far from knowing what these rules are" for which no references are provided.)</t>
  </si>
  <si>
    <t>How long before superintelligence? (postscript)</t>
  </si>
  <si>
    <t>Journal article, postscript to</t>
  </si>
  <si>
    <t>Less than 50% probability of superintelligence by 2033</t>
  </si>
  <si>
    <t>When Machines Outsmart Humans</t>
  </si>
  <si>
    <t>Reasonable chance of AI by 2050</t>
  </si>
  <si>
    <t>Although it is impossible to make rigorous predictions  regarding the time-scale of these developments, it seems reasonable to take seriously  the possibility that all the prerequisites for intelligent machines - hardware,  input/output mechanisms, and software - will be attained within fifty years.</t>
  </si>
  <si>
    <t>Timeline / Scenario (Provides a timeline, then discusses some implications of AI)</t>
  </si>
  <si>
    <t>Noncausal model / Causal model / Expert authority (Extrapolates hardware trends, gives suggestions of ways by which the software problem can be solved, claims that "it seems reasonable to take seriously" the possibility of all the prerequisites of intelligent machines being met within 50 years.)</t>
  </si>
  <si>
    <t>Bridge</t>
  </si>
  <si>
    <t>Bridge (1995): “Future Forecasts... Human Level AI: 2050”</t>
  </si>
  <si>
    <t>Non-expert authority (president of ALCOR Life Extension Foundation)</t>
  </si>
  <si>
    <t>Brooks</t>
  </si>
  <si>
    <t>Flesh and Machines: How Robots Will Change Us</t>
  </si>
  <si>
    <t>Delete (not AGI)</t>
  </si>
  <si>
    <t>AGI in 2020s</t>
  </si>
  <si>
    <t>Today there is a clear distinction in most people's minds between the robots of science fiction and the machines of their daily lives. We see C3PO, R2D2, Commander Data, and HAL in Star Wars, Star Trek, and 2001: A Space Odyssey. [...] There are the machines of science fiction fantasy, and then there are the machines we live with. Two completely different worlds. [...] My thesis is that in just twenty years the boundary between fantasy and reality will be torn asunder.</t>
  </si>
  <si>
    <t>Timeline (probably something else too
) (only brief book preview available)</t>
  </si>
  <si>
    <t>Unclear (original source not available)</t>
  </si>
  <si>
    <t>I, Rodney Brooks, Am a Robot</t>
  </si>
  <si>
    <t>not before 2030</t>
  </si>
  <si>
    <t>I don't think there is going to be one single sudden technological ”big bang” that springs an AGI into ”life.” Starting with the mildly intelligent systems we have today, machines will become gradually more intelligent, generation by generation. The singularity will be a period, not an event. [...] Eventually, we will create truly artificial intelligences, with cognition and consciousness recognizably similar to our own. I have no idea how, exactly, this creation will come about. I also don't know when it will happen, although I strongly suspect it won't happen before 2030, the year that some singularitarians predict. [...] But I expect the AGIs of the future--embodied, for example, as robots that will roam our homes and workplaces--to emerge gradually and symbiotically with our society. At the same time, we humans will transform ourselves.  [...] Will machines become smarter than us and decide to take over? I don't think so. To begin with, there will be no ”us” for them to  take over from. We, human beings, are already starting to change  ourselves from purely biological entities into mixtures of biology and  technology. My prediction is that we are more likely to see a merger of  ourselves and our robots before we see a standalone superhuman  intelligence.</t>
  </si>
  <si>
    <t>Timeline / Scenario / Metastatement (AGI won't be created before 2030; there will be a gradual transformation towards humanity merging with mahcines, and human-machines will always be a little ahead of the machines)</t>
  </si>
  <si>
    <t>Expert authority / Philosophical argument (former Panasonic professor of robotics at the Massachusetts Institute of Technology)</t>
  </si>
  <si>
    <t>The Singularity: A Period Not an Event</t>
  </si>
  <si>
    <t>Delete, not prediction</t>
  </si>
  <si>
    <t>Popular lecture</t>
  </si>
  <si>
    <t>Plausible by 2029</t>
  </si>
  <si>
    <t>My point here is, there are going to be so many market pulls on providing services, things that are currently done by the working aged between 20 and 65 are going to be a much smaller portion of the population, so their productivity will have to be increased through information technology and through robotics. There is going to be tremendous pulls on those two things over the few years.  So we will be getting a lot of push, a lot of venture capital, a lot of government research funding, pushing into AI and intelligent systems.  There’s going to be rapid progress.  There has to be, because of these demographic trends. [...]  One of the things we know about the future is about certain exponentials.  Exponentials are important. [...]  So, that means by 2025 we’ll have 40 million gigabytes in our pocket. [...]  I’m going to come back to exponentials.  Exponentials are important.  One of the new ones is the number of cores on a chip.  It was only three years ago that our laptops had a single core.  Then we got to two cores, and now we are starting to see four cores.  Three weeks ago, Tilera, a spin out company of our lab CSAIL out of MIT, come out a single chip with 64 cores, each running LINUX on it.  Now, we are just exponentially putting the amount of cores on chips.  So, this is happening, but it is not necessarily enough. [...]  We went from zero robots in the U.S. military in 2001 to by summer of  2002 we had robots in Afghanistan, and now there’s about 5,000 deployed robots in Iraq. [...]  Before we have the fully general one, we’re going to have one that’s almost that good, in the same way that chimpanzees are almost human, gibbons are almost chimpanzees, etc.  So, it’s not going to happen accidentally.  It’s going to happen because we want it to, although, maybe, there will be some accidents.  Here’s an accident that could happen.  We start to see large-scale, unexplained oscillations in the internet, and we see coupling of these oscillations at a distance, and the neuroscientists say, “It must be conscious, therefore,” for those of you who know the literature.  It will be disruptive and bad news, but it won’t be at the level of consciousness.  We will get over our fears of cyberterrorism and put in cyber-inductors and dampen it out.  So, those sorts of accidents might happen.  There might be some annoying alternatives, too, that could happen in the future.  We build the AGI by 2029, Ray Kurzweil’s date, and it knows we’re here but it ignores us. [...]  There may not be an “us” and a “them,” and this could all happen before 2029, to use Ray’s date.</t>
  </si>
  <si>
    <t>Timeline / Scenario / Metastatement (AGI by 2029 is plausible; there will be gradual development, strongly driven by the economic pressure to automate labor)</t>
  </si>
  <si>
    <t>Expert authority / Noncausal model / Causal model</t>
  </si>
  <si>
    <t>Carrier</t>
  </si>
  <si>
    <t>Other</t>
  </si>
  <si>
    <t>2020/2040/2080</t>
  </si>
  <si>
    <t>Non-expert authority ("a Ph.D. from Columbia University in ancient history, specializing in the intellectual history of Greece and Rome, particularly ancient philosophy, religion, and science, with emphasis on  the origins of Christianity and the use and progress of science under the Roman empire.")</t>
  </si>
  <si>
    <t>Casti</t>
  </si>
  <si>
    <t>Tech Luminaries Address Singularity</t>
  </si>
  <si>
    <t>Note that "70 years" must have been an option here</t>
  </si>
  <si>
    <t>Popular article</t>
  </si>
  <si>
    <t>Singularity: &lt;2078</t>
  </si>
  <si>
    <t>SINGULARITY WILL OCCUR Within 70 years</t>
  </si>
  <si>
    <t>Expert(?) authority ("Senior Research Scholar, the International Institute for Applied Systems Analysis, in Laxenburg, Austria and cofounder of the Kenos Circle, a Vienna-based society for exploration of the future. Builds computer simulations of complex human systems, like the stock market, highway traffic, and the insurance industry.")</t>
  </si>
  <si>
    <t>Clarke</t>
  </si>
  <si>
    <t>Beyond 2001</t>
  </si>
  <si>
    <t>2020 Artificial Intelligence reaches human level. From now on there are two intelligent species on Earth.</t>
  </si>
  <si>
    <t>Non-expert authority (Author with expertise in physics and mathematics &amp; space travel, not AI; gives no reasons for prediction)</t>
  </si>
  <si>
    <t>Coren</t>
  </si>
  <si>
    <t>The Evolution Trajectory</t>
  </si>
  <si>
    <t>“As with induced biological change, from the rate at which progress is being made, it appears that 110 years may be about the right period for developing such expanded computer capabilities.”</t>
  </si>
  <si>
    <t>D. G. Stork</t>
  </si>
  <si>
    <t>Scientist on the Set: An Interview with Marvin Minsky</t>
  </si>
  <si>
    <t>Delete, not a real estimate</t>
  </si>
  <si>
    <t>2002-2400</t>
  </si>
  <si>
    <t>I'm still a realist: If we work really hard - and smart - we can have something like a HAL in between four and four hundred years. I suppose if we're lucky, then, we can make it by 2001!</t>
  </si>
  <si>
    <t>de Garis</t>
  </si>
  <si>
    <t>Moral Dilemmas Concerning the Ultra Intelligent Machine</t>
  </si>
  <si>
    <t>Merge with other de Garis prediction</t>
  </si>
  <si>
    <t>Within one or two generations</t>
  </si>
  <si>
    <t>Within one to two human generations, it is likely that computer technology will be capable of buildingbrain-like computers containing millions if not billions of artificial neurons. This development willallow neuroengineers and neurophysiologists to combine forces to discover the principles of thefunctioning of the human brain. These principles will then be translated into more sophisticatedcomputer architectures, until a point is reached in the 21st. century when the primary global politicalissue will become, Who or what is to be dominant species on this planet - human beings, or artilects(artificial intellects)?" [...]  "A revolution is taking place in the field of Artificial Intelligence. This revolution, called"Connectionism", attempts to understand the functioning of the human brain in terms of interactionsbetween artificial abstract neuron-like components, and hopes to provide computer science withdesign principles sufficiently powerful to be able to build genuine artificial electronic (optical,molecular) brains (KOHONEN 1987,McCLELLAND et al 1986, MEAD 1987). Progress in microelectronics and related fields, such as optical computing, has been so impressive over the last fewyears, that the possibility of building a true artilect within a human generation or two becomes a realpossibility and not merely a science fiction pipe dream."</t>
  </si>
  <si>
    <t>Timeline / Scenario / Metastatement (One or two generations; brain-like hardware will allow AI to be developed; connectionism will be used to create AI)</t>
  </si>
  <si>
    <t>Expert authority / Causal model / Philosophical argument</t>
  </si>
  <si>
    <t>What if AI succeeds</t>
  </si>
  <si>
    <t>Within the time of a human generation</t>
  </si>
  <si>
    <t>Today, however, computer technologywill soon be capable of providingmassively parallel machines, and return to the original approach is warranted;this time, success should bemuch easier. In fact, as I soon show,the prospect of having billions of componentsin a single computer willplace enormous pressure on the theoriststo devise ways to use this hithertoundreamed of computing capacityin brainlike ways. This theorizing hasalready begun and is referred to as thePDP, or connectionist, revolution. [...]  If this rate is extrapolated, thenhumanity will have a machine ofhuman memory capacity by, roughly,the year 2010, that is, a single humangeneration from now.Needless to point out, this developmentwill not stop at 2010. It is likelyto go on, and the price of a massivelyparallel machine will continue to fall. [...]  The most significant recent changein AI has been the renewed willingnessto use the brain as a model forintelligence building. Until recently,the ignorance of the neurophysiologistsabout how the brain functions,plus the impracticality of buildingmassively parallel machines, dampenedany attempt to construct “electronicbrains”; however, these daysseem to be numbered. There is agrowing awareness that the time isripe for intelligists to renew theirattack on building brainlikemachines. Noncausal model / Causal model / Expert authority (Extrapolation; connectionism and studying the brain will allow for the creation of AI")</t>
  </si>
  <si>
    <t>Timeline / Metastatement (Connectionism will be the key to AI; also has some scenario implications about the development AI)</t>
  </si>
  <si>
    <t>Noncausal model / Causal model / Expert authority (Extrapolation; connectionism and studying the brain will allow for the creation of AI")</t>
  </si>
  <si>
    <t>Demski</t>
  </si>
  <si>
    <t>10%: 5 years (2017) 50%: 15 years (2027) 90%: 50 years (2062)</t>
  </si>
  <si>
    <t>Expert authority (Computer science PhD student, interested in AGI)</t>
  </si>
  <si>
    <t>Drexler</t>
  </si>
  <si>
    <t>2004-2019</t>
  </si>
  <si>
    <t>Drexler (1995): “Future Forecasts... Human Level AI: 2004-2019”</t>
  </si>
  <si>
    <t>Non-expert authority (Nanotechnology pioneer)</t>
  </si>
  <si>
    <t>Dyer</t>
  </si>
  <si>
    <t>by end century</t>
  </si>
  <si>
    <t>Eder</t>
  </si>
  <si>
    <t>What is the Singularity?</t>
  </si>
  <si>
    <t>Newsgroup posting</t>
  </si>
  <si>
    <t>Computers aren't terribly smart right now, but that's because the human brain has about a million times the raw power of todays' computers. Here's how you can figure the problem:  10^11 neurons with 10^3 synapses each with a peak firing rate of 10^3 Hz makes for a raw bit rate of 10^17 bits/sec.  A 66 MHz processor chip with 64 bit architecture has a raw bit rate of 4.2x10^9.  You can buy about 100 complete PC's for the cost of one engineer or scientist, so about 4x10^11 bits/sec, or about a factor of a millionless than a human brain.  Since computer capacity doubles every two years or so, we expect that in about 40 years, the computers will be as powerful as human brains. And two years after that, they will be twice as powerful, etc.  And computer production is not limited by the rate of human reproduction.So the total amount of brain-power available, counting humans plus computers, takes a rapid jump upward in 40 years or so.  40 years from now is 2035 AD.</t>
  </si>
  <si>
    <t>Noncausal model (Hardware extrapolation)</t>
  </si>
  <si>
    <t>Finin</t>
  </si>
  <si>
    <t>10%/50%/90%: 20/100/200 years</t>
  </si>
  <si>
    <t>Expert authority ("a Professor of Computer Science and Electrical Engineering at the University of Maryland", AI researcher)</t>
  </si>
  <si>
    <t>FM-2030</t>
  </si>
  <si>
    <t>FM-2030 (1995): “Future Forecasts... Human Level AI: 2010”</t>
  </si>
  <si>
    <t>Non-expert(?) authority (Futurist)</t>
  </si>
  <si>
    <t>Forbus</t>
  </si>
  <si>
    <t>AI and cognitive science, the past and next 30 years</t>
  </si>
  <si>
    <t>Possibly by 2040; seems to be more of a hedge ("we're going to make a lot of progress, oh, maybe even to the point of HLAI") than a prediction.</t>
  </si>
  <si>
    <t>&gt;2040</t>
  </si>
  <si>
    <t>The next 30 years are going to be extremely exciting for AI researchers. This period will see programs that approach—and possibly  reach—human-level artificial intelligence. [...]  My bet is that such systems will be made possible by insights from cognitive science more broadly, but others are placing quite different bets.From a cognitive science perspective, this will happen by creating larger-scale cognitive simulations, a practice I call macromodeling. Most current cognitive simulations focus on one process in isolation. Inputs are all hand generated, and outputs are hand evaluated. Although such simulations can be useful for modeling a local phenomenon, they often do not scale to larger phenomena: They do not deal with data beyond a narrow range, nor can they be used as a component in a larger model. The goal of macromodeling is to capture broader swaths of an organisms’ behavior. Macromodeling focuses on larger units of analysis, where most of the  inputs to constituent simulation models are automatically generated and  their outputs are used by other parts of the larger-scale model.</t>
  </si>
  <si>
    <t>Timeline / Plan / Metastatement (HLAI might be achieved within 30 years; large-scale cognitive simulations may be route to this)</t>
  </si>
  <si>
    <t>Expert authority (No real reason given for number; not necessarily even a prediction)</t>
  </si>
  <si>
    <t>Fruchterman</t>
  </si>
  <si>
    <t>Expert authority ("Founder and CEO of the Benetech Initiative, in Palo Alto, Calif., one of the first companies to focus on social entrepreneurship. Former rocket scientist and optical-character-recognition pioneer. Winner of a 2006 MacArthur Fellowship, the so-called genius grant.")</t>
  </si>
  <si>
    <t>Gacs</t>
  </si>
  <si>
    <t>80 more years, 2092</t>
  </si>
  <si>
    <t>Good</t>
  </si>
  <si>
    <t>Speculations Concerning the First Ultraintelligent Machine</t>
  </si>
  <si>
    <t>Merge with other Good prediction</t>
  </si>
  <si>
    <t>20th Century</t>
  </si>
  <si>
    <t>It is more probable than not that, within the twentieth century, an ultraintelligent machine will be built andthat it will be the last invention that man need make, since it will lead to an intelligence explosion." This will transform society in an unimaginable way. The first ultraintelligent machine will need to be ultraparallel, and is likely to be achieved with the help of a very large artificial neural net. The required highdegree of connectivity might be attained with the help of microminiature radio transmitters and receivers. The machine will have a multimillion dollar computer and information-retrieval system under its directcontrol. The design of the machine will be partly suggested by analogy with several aspects of the humanbrain and intellect. In particular, the machine will have high linguistic ability and will be able to operate with the meanings of propositions, because to do so will lead to a necessary economy, just as it does in man."</t>
  </si>
  <si>
    <t>Plan / Scenario / Timeline / Metastatement (Outlines a plan of how an AI might be built; argues on what the consequences of building an AI would be; suggests AI might be built within the 20th century; discusses issues such as semantics and meaning and their relation to AI)</t>
  </si>
  <si>
    <t>Causal model / Philosophical argument / Expert authority (Makes causal claims about the consequences of AI; makes philosophical and formal arguments about e.g. memory retrieval and meaning; suggests that AI might be created in the twentieth century, mainly based on own authority.)</t>
  </si>
  <si>
    <t>The Scientist Speculates: An anthology of partly-baked Ideas</t>
  </si>
  <si>
    <t>AGI and intelligence explosion in 1978</t>
  </si>
  <si>
    <t>“[After bringing a computer to near-human-level intelligence...] We could then educate it and teach it its own construction and ask it to design a far more economical and larger machine. At this stage there would unquestionably be an explosive development in science, and it would be possible to let the machines tackle all the most difficult problems of science... my guess of when all this will come to pass is 1978, and the cost of $10^(8.7 ± 1.0)."</t>
  </si>
  <si>
    <t>Timeline / Plan</t>
  </si>
  <si>
    <t>Causal model (based on quote in spreadsheet)</t>
  </si>
  <si>
    <t>Hahn</t>
  </si>
  <si>
    <t>Non-expert(?) authority ("Serial entrepreneur and early-stage investor who founded Collabra Software (sold to Netscape) and Lookout Software (sold to Microsoft) and backed Red Hat, Loudcloud, and Zimbra. CTO of Netscape during the browser wars.")</t>
  </si>
  <si>
    <t>Halal</t>
  </si>
  <si>
    <t>Technology's Promise — Expert Knowledge on the Transformation of Business and Society</t>
  </si>
  <si>
    <t>Our experts are 60% confident that these various forms of AI will replace 30% of routine mental tasks about 2020 +/- 5 years, producing a U.S. market of $600 billion.</t>
  </si>
  <si>
    <t>Hall</t>
  </si>
  <si>
    <t>Merge with other Hall</t>
  </si>
  <si>
    <t>2020 / 2030 / 2040</t>
  </si>
  <si>
    <t>Expert authority (AGI researcher)</t>
  </si>
  <si>
    <t>Further Reflections on the Timescale of AI</t>
  </si>
  <si>
    <t>Conference paper</t>
  </si>
  <si>
    <t>A program able to learn from a corpus of human-readable information might well happen in 2010s, but "it would not be too surprising" if it happened in the 2020s; within a decade of that, programs will be productive scientists, engineers, doctors, etc.; independently, a Moore's law-like trend in physical manufacturing will occur by 2030 and combines with AI technology to make an annual 70% to 100% growth mode possible.</t>
  </si>
  <si>
    <t>engineers had been building steamengines for a century before Carnot conceived the basic principles of thermody-namics. What current best theories of AI lack is the ability to analyze a givenlearning or problem-solving design and predict its performance, the way we cananalyze any given steam engine using thermodynamics. Historical precedent tellsus that we will probably have working AIs, built heuristically and improved byexperimentation, before we have a proper theory. [...]  Consider how a human learns: the vast majority (for manypeople, the entirety) of what we learn is not original discoveries but the takeupof culturally accumulated knowledge from peers, parents, teachers, and books. Acompletely competent AI might operate exactly the same way; it would not be aNewton or an Einstein (nor indeed a Solomono!), but it would be human-levelas measured against the average representative of homo sapiens. [...]  On this view, Hanson's model of growth-rate phase changes can be reinterpreted.Instead of some internal dynamic in the technium producing a phase change aftersome number of doubling times, the roughly regular progression of phase shiftscan be better explained as a result of the terrain in the idea-space through whichthe technium is expanding. A fractal distribution of fertile valleys  of volumesof idea-space aording rapid growth and high productivity  would account forthe overall shape of the series of growth phase changes. The timing and otherparameters, however, would depend on particulars of the terrain and could notbe predicted in detail from the preceding series. Valleys would occur at randomwith a frequency inversely proportional to their sizes.On this view, the technium is an expanding volume in an idea space of highdimensionality. When it contacts a valley, expansion into the valley proceeds ata higher-than-normal rate, producing the super-exponential growth characteris-tic of a phase shift. Once the valley is saturated, growth reverts to the simpleexponential but at a higher rate due to the increased size and dimensionality ofthe frontier. [...]  The obvious inference is that current Moore's Law informationtechnology growth will be completed by a revolution in physical capability thatbrings the rest of the economy up to a Moore's Law-like growth rate. We cannotsay where this will stabilize; our Q(t) t indicates a growth rate of 100%, doublingtime one year, around 2069. [...]  Meanwhile, interest in inferring information from text has burgeoned, alongwith the amount of text available on the Internet. The rapidly increasing amountof video available means that the primary human venue for learning new words - examples of their use in reference to objects and phenomena than can beindependently seen and heard - is now a viable pathway to language acquisition.Progress in the field is such that an estimate of success within a decade is mildlyoptimistic but not outrageously so. The single most important determiner of the economic growth rate is theproductivity of capital: how long it takes a given unit of capital to produce anequivalent unit of product. Currently this is about 15 years, for a growth rate of 5%. Moore's original observation had to do with shrinking transistors, makingthem not only more numerous and cheaper but faster as well. The same phe-nomenon holds for physical devices: physical production machinery with partsthe size of current VLSI transistors (22 nm) could operate at megahertz me-chanical frequencies [1], making them thousands of times faster than currentmachines at capital-replication tasks. To sum up: the Singularity can best be thought of as the second half of theinformation technology revolution, extending it to most physical and intellectualwork. Overall economic growth rates will shift from their current levels of roughly5% to Moore's Law-like rates of 70% to 100%. The shift will probably take onthe order of a decade (paralleling the growth of the internet), and probably fallsomewhere in the 30s or 40s.</t>
  </si>
  <si>
    <t>Timeline / Scenario / Metastatement (Provides a timeline of what will happen; suggests things like "once a program learns to read from a corpus of human-learnable information, it will then take about a decade for AGI to be routinely used for human jobs"; makes metaclaims such as "the extent of information available on the web will be used to train the AGI" and "AGIs can only understand things which humans could in principle have understood, given enough time")</t>
  </si>
  <si>
    <t>Noncausal model / Causal model / Philosophical argument / Expert authority (Growth curve extrapolations; causal claims such as "the amount of text availalbe on the internet will make it viable for (proto-)AGIs to learn in the same way as humans do"; philosophical arguments on how technological progress might depend on the particulars of the surrounding "idea terrain"; authority-based claims such as "progress in the field is such that an estimate of success within a decade is mildly optimistic but not outrageously so".)</t>
  </si>
  <si>
    <t>Hawkins</t>
  </si>
  <si>
    <t>On Intelligence</t>
  </si>
  <si>
    <t>next few decades</t>
  </si>
  <si>
    <t>Yes. We can and we will. Over the next few decades I see the capabilities of such machines evolving rapidly, "A few people - fewer than 5 percent - say "never" or "we already have one". Another 5 percent say five to ten years. Half of the rest say ten to fifty years, or "within my lifetime." The remaining people say fifty to two hundred years, or "not within my lifetime." I side with the optimists</t>
  </si>
  <si>
    <t>Timeline / Plan / Metastatement (Suggests when AI might be achieved, and some methods of achieving it.)</t>
  </si>
  <si>
    <t>Expert authority / Causal model (Authority on the time, causal model on the proposed way of achieving AI)</t>
  </si>
  <si>
    <t>Henry Markram</t>
  </si>
  <si>
    <t>Henry Markram builds a brain in a supercomputer</t>
  </si>
  <si>
    <t>AI (own project)</t>
  </si>
  <si>
    <t>But I hope that you are at least partly convinced that it is not impossible to build a brain. We can do it within 10 years, and if we do succeed, we will send to TED, in 10 years, a hologram to talk to you.</t>
  </si>
  <si>
    <t>Expert authority / Causal model (Will build an artificial brain by extending their current efforts at simulating the human brain)</t>
  </si>
  <si>
    <t>Hibbard</t>
  </si>
  <si>
    <t>Super-intelligent Machines</t>
  </si>
  <si>
    <t>Rework, not a median</t>
  </si>
  <si>
    <t>2001 - 2101</t>
  </si>
  <si>
    <t>But I think we will develop intelligent machines within about 100 years. Biologists are establishing all sorts of correlations between mental behaviors and brain functions in brain injury cases, in brain imaging studies and via electrical stimulation of brain areas. If physical brains do not explain minds then these correlations are mere coincidences, which would be absurd. And if minds have physical explanations, then we will eventually learn how to build them.</t>
  </si>
  <si>
    <t>Timeline (merely states that a belief that AI will be developed within 100 years, without qualifiers)</t>
  </si>
  <si>
    <t>Non-expert authority (Cites no reasons for belief)</t>
  </si>
  <si>
    <t>Hofstadter</t>
  </si>
  <si>
    <t>Panel Discussion and Audience Q&amp;A</t>
  </si>
  <si>
    <t>Panel discussion</t>
  </si>
  <si>
    <t>Didn't watch original</t>
  </si>
  <si>
    <t>Hutter</t>
  </si>
  <si>
    <t>Can Intelligence Explode</t>
  </si>
  <si>
    <t>this century</t>
  </si>
  <si>
    <t>The current generations Y or Z may finally realize the age-old dream of creatingsystems with human-level intelligence or beyond, which revived the interest in thisendeavor. This optimism is based on the belief that in 20–30 years the raw computingpower of a single computer will reach that of a human brain and that softwarewill not lag far behind. This prediction is based on extrapolating Moore’s law, nowvalid for 50 years, which implies that comp doubles every 1.5 years. As long asthere is demand for more comp, Moore’s law could continue to hold for many more4decades before computronium is reached. Further, different estimates of the computationalcapacity of a human brain consistently point towards 1015...1016 flop/s[Kur05]: Counting of neurons and synapses, extrapolating tiny-brain-part simulations,and comparing the speech recognition capacities of computers to the auditorycortex. [...]  This century may witness a technological explosion of a degree deserving the name singularity.</t>
  </si>
  <si>
    <t>Timeline (Also makes scenario-type predictions about the outcome of developing AI, but since they are neither "we will have AI by year X" type predictions nor "AIs cannot do Y" type predictions, I'm ignoring those.)</t>
  </si>
  <si>
    <t>Noncausal model (Hardware extrapolation)</t>
  </si>
  <si>
    <t>Justin Rattner, quoted by J. Harris</t>
  </si>
  <si>
    <t>Intel Predicts Singularity by 2048</t>
  </si>
  <si>
    <t>Conference keynote, quoted ina popular article</t>
  </si>
  <si>
    <t>Humans merge with AI within 40 years</t>
  </si>
  <si>
    <t>In his closing keynote speech Rattner said that Ray Kurzweil’s concept of ‘the Singularity’, a point when human and artificial intelligence  merges to create something bigger than itself, could be just 40 years  away. [...] Rattner believes that these sort of advances could be less than half a  lifetime away because of the way that technology is advancing at an  exponential rate.</t>
  </si>
  <si>
    <t>Timeline / Plan (Intel Developer Forum keynote, implies this to be an encouragement for developers to work on such technology)</t>
  </si>
  <si>
    <t>Noncausal model / Causal model (Seems to blend hardware trends with concrete arguments of something might be accomplished, a la Kurzweil)</t>
  </si>
  <si>
    <t>Only a second-hand quote is available</t>
  </si>
  <si>
    <t>Korb</t>
  </si>
  <si>
    <t>2050/2200/2500</t>
  </si>
  <si>
    <t>Kurzweil</t>
  </si>
  <si>
    <t>The Singularity is Near</t>
  </si>
  <si>
    <t>Delete, duplicate</t>
  </si>
  <si>
    <t>“However, I do expect that full MNT will emerge prior to strong AI, but only by a few years (around 2025 for nanotechnology, around 2029 for strong AI).”, “We will have the requisite hardware to emulate human intelligence with supercomputers by the end of this decade and with personal-computer-size devices by the end of the following decade. We will have effective software models of human intelligence by the mid-2020s.”, “With both the hardware and software needed to fully emulate human intelligence, we can expect computers to pass the Turing test, indicating intelligence indistinguishable from that of biological humans, by the end of the 2020s.”</t>
  </si>
  <si>
    <t>Timeline / Scenario / Metastatement</t>
  </si>
  <si>
    <t>Noncausal model / Causal model / Expert authority</t>
  </si>
  <si>
    <t>The Web Within Us: Minds and Machines Become One</t>
  </si>
  <si>
    <t>$1000 computer equal to a human brain in 2019, nanotech to scan the brain in 2030</t>
  </si>
  <si>
    <t>The Age of Spiritual Machines</t>
  </si>
  <si>
    <t>Delete, duplicate (and wrong)</t>
  </si>
  <si>
    <t>2019, 2099</t>
  </si>
  <si>
    <t>(on 2019)“There continue to be differences between human and machine intelligence, but the advantages of human intelligence are becoming more difficult to identify and articulate. Computer intelligence is thoroughly interwoven into the mechanisms of civilization and is designed to be outwardly subservient to apparent human control.” (on 2099) “Machine-based intelligences derived entirely from these extended models of human intelligence claim to be human, although their brains are not based on carbon-based cellular processes, but rather electronic and photonic “equivalents.””</t>
  </si>
  <si>
    <t>Timeline / Scenario / Metastatement</t>
  </si>
  <si>
    <t>How My Predictions are Faring</t>
  </si>
  <si>
    <t>2029 (Turing Test)</t>
  </si>
  <si>
    <t>One of my key (and consistent) predictions is that a computer will pass the Turing test by 2029. The first long-term prediction on the Long Now Foundation website is a bet that I have with Mitch Kapor regarding this prediction. Mitch and I put up $20,000 in 2002,and this amount plus interest will go to the foundation of the winner’s choice. I will win if a computer passes the Turing test by 2029 (and we have elaborate rules that we negotiated for how to implement the Turing test), and Mitch will win if that does not happen.</t>
  </si>
  <si>
    <t>Leach</t>
  </si>
  <si>
    <t>Science Shapes Tomorrow</t>
  </si>
  <si>
    <t>in a few years</t>
  </si>
  <si>
    <t>Given these four abilities, a man-made machine could be as truly intelligence (or more intelligent) than any man... The answer seems to be 'good' - in fact, it may come within a few years. [...] So it looks as if we are a long way off a true man-made brain: a target of a million man-made components to the cubic foot, compared to 10,000 million plus the staggering interconnections in the human brain. Yes, at present we are, but for two reasons we may not be so indefinitely. [...] The first reason is simply further miniaturization. In America, a scientist is perfecting an electronic switch shaped like a wafer [...] The other line attack is rather more subtle, and extraordinarily fascinating. It hinges on the fact that our brains are in fact comparatively badly organized, inaccurate and slow. [...] To copy their immense complexity would be practically impossible; but we may not need to. Why not design and build our electronic circuitry especially for logical and abstract thinking?</t>
  </si>
  <si>
    <t>Timeline / Plan (Gives a target year, argues for ways of creating an AI)</t>
  </si>
  <si>
    <t>Causal model / Philosophical argument (Cites ongoing miniaturization work that might achieve the densities of the human brain; suggests that not all of the complexity in the human brain is necessary for a computer)</t>
  </si>
  <si>
    <t>Littman</t>
  </si>
  <si>
    <t>10%: 2050 50%: 2062 90%: 2112</t>
  </si>
  <si>
    <t>Loosemore</t>
  </si>
  <si>
    <t>2015 - 2020 - 2025</t>
  </si>
  <si>
    <t>McCarthy</t>
  </si>
  <si>
    <t>From here to human-level AI</t>
  </si>
  <si>
    <t>AI (early)</t>
  </si>
  <si>
    <t>21st century</t>
  </si>
  <si>
    <t>Human-level AI will be achieved, but new ideas are almost certainly needed, so a date cannot be reliably predicted—maybe five years, maybe five hundred years. I’d be inclined to bet on this 21st century. [...]  I doubt that a human-level intelligent program needs structures corresponding to all these entities and to theothers that might have been listed. A generally intelligent logical program probably needs only its monotonic and nonmonotonic reasoning mechanisms plus mechanisms for entering and leaving contexts. The rest are handled byparticular functions and predicates.</t>
  </si>
  <si>
    <t>Timeline / Metastatement (A generally intelligence system only needs 'monotonic and nonmonotonic reasoning systems, plus mechanisms for entering and leaving contexts')</t>
  </si>
  <si>
    <t>Michie</t>
  </si>
  <si>
    <t>Machines and the theory of intelligence</t>
  </si>
  <si>
    <t>Computing system exhibiting intelligence at adult human level ~2 experts: 1983 ~16 experts: 1993 ~19 experts: 2023 ~25 experts: Later than 2023</t>
  </si>
  <si>
    <t>See drawing on Sheet 2.</t>
  </si>
  <si>
    <t>Expert authority (Survey of "sixty-seven British and American computer scientists working in, or close to, the machine intelligence field")</t>
  </si>
  <si>
    <t>Minsky</t>
  </si>
  <si>
    <t>Computation: Finite and Infinite machines</t>
  </si>
  <si>
    <t>within a generation</t>
  </si>
  <si>
    <t>“Within a generation.. few compartments of intellect will remain outside the machine’s realm - the problem of creating ‘artificial intelligence’ will be substantially solved.”</t>
  </si>
  <si>
    <t>Moravec</t>
  </si>
  <si>
    <t>INTELLIGENT MACHINES: How to get there from here and What to do afterwards</t>
  </si>
  <si>
    <t>Unpublished manuscript</t>
  </si>
  <si>
    <t>Suppose my projections are correct, and the hardware requirements for human equivalence are available in 10 years for about the current price of a medium large computer.  Suppose further that software development keeps pace (and it should be increasingly easy, because big computers are great programming aids), and machines able to think as well as humans begin to appear in 10 years.</t>
  </si>
  <si>
    <t>Plan / Timeline (In addition to extrapolating the hardware requirements, offers several technical suggestions of how the requirements might be met)</t>
  </si>
  <si>
    <t>Causal model (technical, hardware) / Expert authority (software) (Gives detailed technical arguments for the hardware side, but says little about the software side)</t>
  </si>
  <si>
    <t>Robot: Mere Machine to Transcendent Mind</t>
  </si>
  <si>
    <t>Home cleaning robots: 2005 Reptile-level robots with general-purpose perception, manipulation and mobility: 2010 Mouse-level robots capable of adaptive learning: 2020 Monkey-level robots capable of simulating and modeling the world around them: 2030 Human-level robots capable of reasoning: 2040</t>
  </si>
  <si>
    <t>Timeline / Scenario / Metastatement (Gives dates; sugests various consequences of improved hardware and describes what the robots will be like; argues that MIPS is the main factor influencing the sophistication of robot intelligence)</t>
  </si>
  <si>
    <t>Noncausal model / Causal model / Expert authority (Extrapolates from hardware; speculates on what kinds of robots will be in demand in various homes)</t>
  </si>
  <si>
    <t>When will computer hardware match the human brain?</t>
  </si>
  <si>
    <t>Human-equivalent hardware for $1000 by 2020s</t>
  </si>
  <si>
    <t>At the present rate, computers suitable for humanlike robots will appear in the 2020s. Can the pace be sustained for another three decades? The graph shows no sign of abatement. If anything, it hints that further contractions in time scale are in store.</t>
  </si>
  <si>
    <t>Causal model / Noncausal model (Provides a technical estimate of the computing capacity of the human brain; relies on noncausal extrapolations for projecting the development of computer hardware. Arguably also expert authority, because doesn't provide references for technical claims, but these can in principle be verified independently from the author.)</t>
  </si>
  <si>
    <t>Mind Children</t>
  </si>
  <si>
    <t>Humanlike computer available for $10 million: before 2010 For $1000: by 2030</t>
  </si>
  <si>
    <t>Timeline / Scenario / Metastatement (Predicts a date, speculates on the consequences and the path there, claims that hardware is the main constraint on AI)</t>
  </si>
  <si>
    <t>Noncausal model / Expert authority (Hardware extrapolation)</t>
  </si>
  <si>
    <t>More</t>
  </si>
  <si>
    <t>2040-2150</t>
  </si>
  <si>
    <t>More (1995): “Future Forecasts... Human Level AI: 2040-2150”</t>
  </si>
  <si>
    <t>Non-expert(?) authority (Philosopher, futurist)</t>
  </si>
  <si>
    <t>Neil Jacobstein</t>
  </si>
  <si>
    <t>Third Panel Discussion</t>
  </si>
  <si>
    <t>within our lifetime</t>
  </si>
  <si>
    <t>So I take it you think there is a non-neglible probability that we will have advanced AI in our lifetimes. "Correct."</t>
  </si>
  <si>
    <t>Nilsson</t>
  </si>
  <si>
    <t>Merge with other Nilsson</t>
  </si>
  <si>
    <t>10% chance:  2030, 50% chance:  2050, 90% chance: 2100</t>
  </si>
  <si>
    <t>Expert authority ("...one of the founding researchers in the discipline of Artificial  intelligence. He is the Kumagai Professor of Engineering, Emeritus in  Computer Science at Stanford University. He is particularly famous for  his contributions to search, planning, knowledge representation, and robotics. ")</t>
  </si>
  <si>
    <t>The Quest for Artificial Intelligence</t>
  </si>
  <si>
    <t>sometime in this century</t>
  </si>
  <si>
    <t>Independently of the various concerns about the appropriateness of (andeven the denition of) HLAI as a goal, I think we'll indeed achieve it. I won'tpredict when except that it will probably be sometime in this century.</t>
  </si>
  <si>
    <t>Expert authority (Keeps the prediction intentionally vague, does not give reason for prediction; AI researcher)</t>
  </si>
  <si>
    <t>Orseau</t>
  </si>
  <si>
    <t>10%: 2017 50%: 2032 90%: 2100</t>
  </si>
  <si>
    <t>Ozkural</t>
  </si>
  <si>
    <t>2025/2030/2045</t>
  </si>
  <si>
    <t>P. McCorduck</t>
  </si>
  <si>
    <t>Machines Who Think</t>
  </si>
  <si>
    <t>&lt;2029</t>
  </si>
  <si>
    <t>“I only mean to say that, as plausible as “Out to Pasture in the Elysian Fields” or the “NanoGenRoboNightmare” are, any of these others, or a combination of them could happen in the next 50 years.”</t>
  </si>
  <si>
    <t>Timeline / Scenario</t>
  </si>
  <si>
    <t>Non-expert authority (Journalist, writer)</t>
  </si>
  <si>
    <t>Pelaez &amp; Kyriakou</t>
  </si>
  <si>
    <t>Robots, genes, and bytes, technology development and social changes toward the year 2020</t>
  </si>
  <si>
    <t>Intelligent systems capable of making decisions in the field of human decision-making: 2013 Intelligent robots with the ability to see, hear and perform other sensory functions, able to think, make decisions and act in ways similar to human beings: 2027</t>
  </si>
  <si>
    <t>Japanese experts anticipate, between the years 2013 and 2027, the development ofrobots characterized by the use of intelligent systems allowing them to keep and reuse the previously achieved skills and knowledge.</t>
  </si>
  <si>
    <t>Expert authority (Survey of "Japanese experts", presumably in the field of robotics. The source given is National Institute of Science and Technology Policy, The Seventh Technology Foresight. Future Technology in Japantoward the Year 2030, Science and Technology Foresight Centre, Ministry of Education, Culture, Sports, Science andTechnology, Tokyo (Japan), 2001.)</t>
  </si>
  <si>
    <t>Journal article (1996, 2002, 2005; original date retained)</t>
  </si>
  <si>
    <t>Robots with the capacity to make decisions in relation to the tasks done, 3D vision capabilities, integration with a natural language system, and a capability of moving in an environment not previously known: 2025</t>
  </si>
  <si>
    <t>Expert authority (Delphi method survey of unspecified experts, again presumably robotics ones. The sources given are Grupo de Estudio sobre Tendencias Sociales (GETS), Estudio Delphi sobre tendencias cientifico-tecnologicas, Sistema, Madrid, 1996;GETS, Estudio Delphi sobre tendencias cientifico-tecnologicas, Sistema, Madrid, 2002; GETS, Estudio Delphi sobre tendencias cientificotecnologicas,Sistema, Madrid 2005.)</t>
  </si>
  <si>
    <t>Peter J. Bentley</t>
  </si>
  <si>
    <t>Homo Sapiens Facticius</t>
  </si>
  <si>
    <t>Book chapter</t>
  </si>
  <si>
    <t>2057 - 2107</t>
  </si>
  <si>
    <t>We can also evolve neural networks within computers and improve theirabilities to perform different functions.This may prove to be the best way to create a true artificial intelligence. Thenetwork of neurons in our skulls is simply too complex to untangle – even if weknow the connections, the behaviour of each individual neuron is slightly different, asbiological studies have shown. [...] Perhaps in 50 or 100 years we may have a true artificial intelligence. A brain thatevolved and developed under our guidance (but not according to our preconceiveddesign of what a brain “should” do). Such an artificial mind would be made fromneural networks like our own.</t>
  </si>
  <si>
    <t>Timeline / Plan / Metastatement (AI in 50-100 years; AIs could be developed by evolving neural networks; once AIs exist, they will have been built using a neural network architecture)</t>
  </si>
  <si>
    <t>Expert authority (author and computer scientist based at University College London)</t>
  </si>
  <si>
    <t>Peter Voss</t>
  </si>
  <si>
    <t>Increased Intelligence, Improved Life</t>
  </si>
  <si>
    <t>Popular talk</t>
  </si>
  <si>
    <t>2012 - 2017</t>
  </si>
  <si>
    <t>How far are we from AGI?  Well, I believe we might be closer to it than most people believe: almost certainly less than ten years and quite likely less than five.  There are some significant shortcuts to AGI that I believe are overlooked.  There are a lot of unnecessary problems being addressed and a lot of unnecessarily difficult paths are being followed.  I don’t believe hardware power is a serious limitation, and I believe that out of the millions of pieces of the puzzle that are out there, the problem is to identify the ones that need to be picked and put together.</t>
  </si>
  <si>
    <t>Timeline / Metastatement (Hardware isn't the issue, the necessary pieces of the puzzle are out there already)</t>
  </si>
  <si>
    <t>10%/50%/90%: 2032/2052/2072</t>
  </si>
  <si>
    <t>Expert authority (AI researcher, publications in AGI)</t>
  </si>
  <si>
    <t>Rollo Carpenter</t>
  </si>
  <si>
    <t>Rollo Carpenter Interview - Loebner 2006 Winner</t>
  </si>
  <si>
    <t>Turing test passed by 2016</t>
  </si>
  <si>
    <t>This is the second year Rollo has won with a 'Jabberwacky' chatbot developed by his company Icogno.  These bots are constantly learning online, running on windows servers with Dual Xeon's. Joan's character is that of a 26 year old writer and development of this persona was helped by the english writer Ariadne Tampion. The bot boasts an incredible 5 million lines availabe for it's use and Rollo predicts that the full Turing test will be passed by the year 2016.</t>
  </si>
  <si>
    <t>Expert(?) authority</t>
  </si>
  <si>
    <t>Sandberg &amp; Bostrom</t>
  </si>
  <si>
    <t>Machine Intelligence Survey</t>
  </si>
  <si>
    <t>Technical report</t>
  </si>
  <si>
    <t>Assuming no global catastrophe halts progress, by what year would you assign a 10%/50%/90% chance of the development of human-level machine intelligence? Median estimate for 10%: 2028 Median estimate for 50%: 2050 Median estimate for 90%: 2150</t>
  </si>
  <si>
    <t>Expert authority (survey)</t>
  </si>
  <si>
    <t>Schmidhuber</t>
  </si>
  <si>
    <t>The New AI: General &amp; Sound &amp; Relevant for Physics</t>
  </si>
  <si>
    <t>A new "greatest moment in computing history" possible in 2015, and an "Omega Point" around 2040</t>
  </si>
  <si>
    <t>This list seems to suggest that each major breakthrough tends to come roughlytwice as fast as the previous one. Extrapolating the trend, optimists shouldexpect the next radical change to manifest itself one quarter of a century afterthe most recent one, that is, by 2015, which happens to coincide with thedate when the fastest computers will match brains in terms of raw computingpower, according to frequent estimates based on Moore’s law. The author isconfident that the coming 2015 upheaval (if any) will involve universal learningalgorithms and G¨odel machine-like, optimal, incremental search in algorithmspace [56]—possibly laying a foundation for the remaining series of faster andfaster additional revolutions culminating in an “Omega point” expected around2040.</t>
  </si>
  <si>
    <t>New Millennium AI and the Convergence of History</t>
  </si>
  <si>
    <t>Probably some of these are duplicates?</t>
  </si>
  <si>
    <t>Omega point in 2030 - 2040</t>
  </si>
  <si>
    <t>Extrapolating the trend, we should expect the next radical change to manifest itself one quarter of acentury after the most recent one, that is, by 2015, when some computers will already match brains interms of raw computing power, according to frequent estimates based on Moore’s law, which suggestsa speed-up factor of roughly 1000 per decade, give or take a few years. The remaining series of fasterand faster additional revolutions should converge in an Omega point (term coined by Pierre Teilhard deChardin, 1916) expected between 2030 and 2040, when individual machines will already approach the rawcomputing power of all human brains combined</t>
  </si>
  <si>
    <t>Noncausal model / Causal model / Expert authority (Extrapolates from past trends; gives examples of software innovations to suggest that the software side is keeping up with the hardware, but does not give an argument for why these examples would predict anything in particular at the given time)</t>
  </si>
  <si>
    <t>Shane Legg</t>
  </si>
  <si>
    <t>90% confidence for AGI between 2018 and 2036</t>
  </si>
  <si>
    <t>Third observation: it looks like we’re heading towards 10^20 FLOPS before 2030, even if things slow down a bit from 2020 onwards.  That’s just plain nuts.  Let me try to explain just how nuts: 10^20 is about the number of neurons in all human brains combined.  It is also about the estimated number of grains of sand on all the beaches in the world.  That’s a truly insane number of calculations in 1 second. [...]  Conclusion: computer power is unlikely to be the issue anymore in terms of AGI being possible.  The main question is whether we can find the right algorithms.  Of course, with more computer power we have a more powerful tool with which to hunt for the right algorithms and it also allows any algorithms we find to be less efficient.  Thus growth in computer power will continue to be an important factor. [...]  Having dealt with computation, now we get to the algorithm side of things.  One of the big things influencing me this year has been learning about how much we understand about how the brain works, in particular, how much we know that should be of interest to AGI designers.  I won’t get into it all here, but suffice to say that just a brief outline of all this information would be a 20 page journal paper (there is currently a suggestion that I write such a paper next year with some Gatsby Unit neuroscientists, but for the time being I’ve got too many other things to attend to).  At a high level what we are seeing in the brain is a fairly sensible looking AGI design.  You’ve got hierarchical temporal abstraction formed for perception and action combined with more precise timing motor control, with an underlying system for reinforcement learning.  The reinforcement learning system is essentially a type of temporal difference learning though unfortunately at the moment there is evidence in favour of actor-critic, Q-learning and also Sarsa type mechanisms — this picture should clear up in the next year or so.  The system contains a long list of features that you might expect to see in a sophisticated reinforcement learner such as pseudo rewards for informative queues, inverse reward computations, uncertainty and environmental change modelling, dual model based and model free modes of operation, things to monitor context, it even seems to have mechanisms that reward the development of conceptual knowledge.  When I ask leading experts in the field whether we will understand reinforcement learning in the human brain within ten years, the answer I get back is “yes, in fact we already have a pretty good idea how it works and our knowledge is developing rapidly.”  The really tough nut to crack will be how the cortical system works. There is a lot of effort going into this, but based on what I’ve seen, it’s hard to say just how much real progress is being made.  From the experimental neuroscience side of things we will soon have much more detailed wiring information, though this information by itself is not all that enlightening.  What would be more useful is to be able to observe the cortex in action and at the moment our ability to do this is limited.  Moreover, even if we could, we would still most likely have a major challenge ahead of us to try to come up with a useful conceptual understanding of what is going on.  Thus I suspect that for the next 5 years, and probably longer, neuroscientists working on understanding cortex aren’t going to be of much use to AGI efforts.  My guess is that sometime in the next 10 years developments in deep belief networks, temporal graphical models, liquid computation models, slow feature analysis etc. will produce sufficiently powerful hierarchical temporal generative models to essentially fill the role of cortex within an AGI.  I hope to spend most of next year looking at this so in my next yearly update I should have a clearer picture of how things are progressing in this area.  Right, so my prediction for the last 10 years has been for roughly human level AGI in the year 2025 (though I also predict that sceptics will deny that it’s happened when it does!)  This year I’ve tried to come up with something a bit more precise.  In doing so what I’ve found is that while my mode is about 2025, my expected value is actually a bit higher at 2028.  This is not because I’ve become more pessimistic during the year, rather it’s because this time I’ve tried to quantify my beliefs more systematically and found that the probability I assign between 2030 and 2040 drags the expectation up.  Perhaps more useful is my 90% credibility region, which from my current belief distribution comes out at 2018 to 2036.</t>
  </si>
  <si>
    <t>Timeline / Scenario / Metastatement (AGI betweeen 2018 and 2036; hardware will increase to such a point as to not matter anymore; neuroscience will reveal the keys for AGI)</t>
  </si>
  <si>
    <t>Simon</t>
  </si>
  <si>
    <t>The Shape of Automation for Men and Management</t>
  </si>
  <si>
    <t>“machines will be capable, within twenty years, of doing any work that a man can do.”</t>
  </si>
  <si>
    <t>Expert authority (Professor at CMU)</t>
  </si>
  <si>
    <t>Smart</t>
  </si>
  <si>
    <t>Considering the Singularity: A Coming World of Autonomous Intelligence (A.I.)</t>
  </si>
  <si>
    <t>Around 2041-2061</t>
  </si>
  <si>
    <t>Even the evolutionary developmental history which allowed australopithecus to advance very quickly, in evolutionary timescales, through homo habilis and homo erectus to modern homo sapiens, over a span of 8-10 million years, represents less than one year in the hyper-accelerated  technologic evolutionary developmental time. We begin to suspect, incredibly, that even this type of higher-level discovered complexity"  will be recapitulated within the coming machine substrate in one very  interesting year of development only a few decades from the present date (2041? 2061?)."</t>
  </si>
  <si>
    <t>Noncausal model / Expert authority (Kurzweil-style extrapolation of trends; however, no calculations are provided.)</t>
  </si>
  <si>
    <t>Solomonoff</t>
  </si>
  <si>
    <t>Machine Learning, Past and Future</t>
  </si>
  <si>
    <t>Conference lecture</t>
  </si>
  <si>
    <t>&lt;2026</t>
  </si>
  <si>
    <t>When A. I. pays a significant role in the reduction of this timeconstant, we begin to move toward the singularity. At the present timeI believe we have a good enough understanding of machine learning, for this to take place. While I hesitate to guess as to just when the singularity will occur, I would be much surprised if it took as much as 20 years. [...]  How far are we from serious A.I.? It is my impression that we are not very far.Koza's system is very good, and though it is quite slow, there are severaltechniques for speeding it up and augmenting its functionality.Another promising system is Schmidhuber's OOPS (Sch 02). It uses Levinsearch over a Turing complete set of instructions tofind solutions to problems,and has been able to find recursive solutions for them. Though it suffers from various deficiencies, most of them can be corrected with techniques that havebeen already developed in the machine learning community.In a more general context, we have just about all the needed tools and parts.It remains only to put them together."</t>
  </si>
  <si>
    <t>Timeline / Plan (Suggests when we'll have AI, and some of the techniques necessary for achieving it.)</t>
  </si>
  <si>
    <t>Expert authority / Causal model / Philosophical argument ("We have just about all the needed tools and parts, it remains only to put them together")</t>
  </si>
  <si>
    <t>Sutton, quoted by Legg</t>
  </si>
  <si>
    <t>Sutton on Human Level AI</t>
  </si>
  <si>
    <t>Prof. Rich Sutton, probably the most famous person in the field of reinforcement learning, gave a talk today at the Gatsby Unit.  I was expecting a standard introduction to reinforcement learning to begin with, but it wasn’t to be.  Instead he kicked off with 20 minutes about  the singularity.  Audience: So when do you expect human level AI?  Rich: Roughly 2030.</t>
  </si>
  <si>
    <t>Szabo</t>
  </si>
  <si>
    <t>2150/2200</t>
  </si>
  <si>
    <t>Szabo (1995): “Future Forecasts... Human Level AI: 2150/2200”</t>
  </si>
  <si>
    <t>Non-expert authority ("thinker about history, law and economics")</t>
  </si>
  <si>
    <t>The Futurist</t>
  </si>
  <si>
    <t>Timing the Singularity</t>
  </si>
  <si>
    <t>2065 (The article also makes its own prediction about the Singularity, but I'm not including it since it defines the Singularity as "The event when the rate of technological change becomes human-surpassing", and it's unclear whether this necessarily involves the creation of AI.)</t>
  </si>
  <si>
    <t>Kurzweil wrote with great confidence, in 2005, that the Singularity would arrive in 2045.  One thing I find about Kurzweil is that he usually predicts the nature of an event very accurately, but overestimates the rate of progress by 50%.  Part of this is because he insists that computer power per dollar doubles every year, when it actually doubles every 18 months, which results in every other date he predicts to be distorted as a downstream byproduct of this figure.  Another part of this is that Kurzweil, born in 1948, is taking extreme measures to extend his lifespan, and quite possibly may have an expectation of living until 100 but not necessarily beyond that.  A Singularity in 2045 would be before his century mark, but herein lies a lesson for us all.  Those who have a positive expectation of what the Singularity will bring tend to have a subconscious bias towards estimating it to happen within their expected lifetimes.  We have to be watchful enough to not let this bias influence us.  So when Kurzweil says that the Singularity will be 40 years from 2005, we can apply the discount to estimate that it will be 60 years from 2005, or in 2065. </t>
  </si>
  <si>
    <t>Philosophical argument / Noncausal model / Expert authority (Expert authority mostly because no reference in given for "Kurzweil overestimates the rate of progress by 50%", though this could in principle be checked)</t>
  </si>
  <si>
    <t>Tipler</t>
  </si>
  <si>
    <t>Inevitable Existence and Inevitable Goodness of the Singularity</t>
  </si>
  <si>
    <t>The Singularity, as every reader of this journal knows, refers to thecoming of an artificial intelligence program that is capable of equalinghuman rationality [...] Ray Kurzweil (2005) expects the Singularity to occur by2045, and I myself place it earlier still: by 2030</t>
  </si>
  <si>
    <t>Non-expert authority (Physicist and cosmologist. No reason provided, though cites two of his books that might contain a better argument)</t>
  </si>
  <si>
    <t>Turing</t>
  </si>
  <si>
    <t>Computing Machinery and Intelligence</t>
  </si>
  <si>
    <t>30% pass rate on five-minute Turing Test by 2000</t>
  </si>
  <si>
    <t>&gt;&gt;2000</t>
  </si>
  <si>
    <t>I believe that in about fifty years' time it will be possible, to programme computers, with a storage capacity of about 109, to make them play the imitation game so well that an average interrogator will not have more than 70 per cent chance of making the right identification after five minutes of questioning.</t>
  </si>
  <si>
    <t>Expert authority (No reason provided for this year)</t>
  </si>
  <si>
    <t>Vinge</t>
  </si>
  <si>
    <t>Technological Singularity</t>
  </si>
  <si>
    <t>Conference paper (reprint)</t>
  </si>
  <si>
    <t>2005-2030</t>
  </si>
  <si>
    <t>(Charles Platt has pointed out that AI enthusiasts have been making claims like this for thirty years. Just so I'm not guilty of a relative-time ambiguity, let me be more specific: I'll be surprised if this event occurs before 2005 or after 2030.) Now in 2003, I still think this time range statement is reasonable.</t>
  </si>
  <si>
    <t>Restatement (reprint of 1993 article)</t>
  </si>
  <si>
    <t>Vinge, V.</t>
  </si>
  <si>
    <t>Signs of the Singularity</t>
  </si>
  <si>
    <t>...I  said I'd be surprised if the singularity had not happened by 2030. I'll stand by that claim, assuming we avoid the showstopping catastrophes--things like nuclear war, superplagues, climate crash--that we properly spend our anxiety upon. [...] And yet there are a couple of trends that at least raise the possibility of the technological singularity. The first is a very long-term trend, namely Life's tendency, across aeons, toward greater complexity. [...] In the last few thousand years, humans have begun the next step, creating tools to support cognitive function [...]  If the economic demand for improved hardware continues, it looks like Moore's Law can continue for some time--though eventually we'll need  novel component technology (perhaps carbon nanotubes) and some new method of high-speed emplacement (perhaps self-assembly). But what about that economic demand? Here is the remarkable thing about Moore's Law: it enables improvement in communications, embedded logic, information storage, planning, and design--that is, in areas that are  directly or indirectly important to almost all enterprise. As long as the software people can successfully exploit Moore's Law, the demand for this progress should continue. [...] Brooks sets several intermediate challenges. Such goals can help us measure the progress that is being made. More generally, it would be good to have indicators and counterindicators to watch for.</t>
  </si>
  <si>
    <t>Timeline / Scenario / Plan (Predicts singularity by 2030; talks about the consequences of the Singularity; talks about e.g. intermediate goals that could help measure progress towards the Singularity)</t>
  </si>
  <si>
    <t>Noncausal model / Causal model / Philosophical argument(?) (Hardware extrapolation; also gives e.g. reasons for why we should presume the economic demand for hardware to keep up)</t>
  </si>
  <si>
    <t>Waltz</t>
  </si>
  <si>
    <t>The Prospects for Building Truly Intelligent Machines</t>
  </si>
  <si>
    <t>Hardware: 2017 Software: Possibly much later, requiring several 20-year experiments</t>
  </si>
  <si>
    <t>In my estimation, these learning methods will only be suitable for producing modules of an overall learning system. A truly intelligent system must contain many modules. It seems very unlikely that the organization of an entire brain or mind could be automatically learned, starting with a very large, randomly interconnected system. [...]  The Connection Machine system, currently probably the fastest in the world, can carry out the kinds of calculations we think the brain uses at the rate of about 3.6 * 10^12 bits a second, a factor of about twenty million away from matching the brain's power [...] The stated goal of the DARPA (Defense Advanced Research Projects Agency) Strategic Computing Initiative is to achieve a thousandfold increase in computing power over the next ten years, and there is good reason to expect that this goal can be achieved. [...] If a speedup of one thousand times every ten years can be achieved, a computer comparable to the processing power of the brain could be built for $20 million by 2012. [...]  ...we find that the total memory capacity of the brain is 4 * 10^16 bytes. [...] Given its long-term price decline of roughly a factor of ten every five years, the cost of 4 * 10^16 bytes of memory will be in the $20 million range within thirty years, so that the time at which we might expect to build a computer with the potential to match human intelligence would be around the year 2017. As suggested earlier, however, building the hardware may be the easiest part; the need to untangle the mysteries of the structure and functioning of the mind, to gather the knowledge both innate and learned, and to engineer the software for the entire system will probably require time that goes well beyond 2017. Once we have a piece of hardware with brain-level power and appropriate a priori structure, it still might take as long as the twenty years humans require to reach adult-level mental competence! More than one such lengthy experiment is likely to be required.</t>
  </si>
  <si>
    <t>Timeline / Scenario / Metastatement (We might have the hardware by 2017; if we do, it would still take a long time to develop the software, possibly involving many proto-AIs "raised to adulthood" first; an AI will have to be modular)</t>
  </si>
  <si>
    <t>Expert authority / Causal model / Philosophical argument</t>
  </si>
  <si>
    <t>Wang</t>
  </si>
  <si>
    <t>2020/2030/2050</t>
  </si>
  <si>
    <t>Warwick</t>
  </si>
  <si>
    <t>March of the Machines: The Breakthrough In Artificial Intelligence</t>
  </si>
  <si>
    <t>&lt;2050</t>
  </si>
  <si>
    <t>And for all of this we are not looking a million or even a thousand years ahead, but just into the next century, maybe in the next 25 years, and very likely before 2050</t>
  </si>
  <si>
    <t>Yudkowsky</t>
  </si>
  <si>
    <t>Yudkowsky's AI (again)</t>
  </si>
  <si>
    <t>E-mail</t>
  </si>
  <si>
    <t>The most realistic estimate for a seed AI transcendence is 2020; nanowar, before 2015.</t>
  </si>
  <si>
    <t>Staring into the singularity</t>
  </si>
  <si>
    <t>Upper bound of 2035</t>
  </si>
  <si>
    <t>“The most we can say about 2035 is that it seems like a reasonable upper bound, given the current rate of progress.  The lower bound?  Thirty seconds.  We may not know about all the research out there, after all.”</t>
  </si>
  <si>
    <t>Timeline</t>
  </si>
  <si>
    <t>Noncausal model / Non-expert authority (Cites various technology predictions, the most conservative of which put human-equivalent computing power and atomic-scale manipulation of matter at 2035; but provides no/little [causal] reason for why these would be the relevant milestones for developing AI, while admitting that AI is a software problem)</t>
  </si>
  <si>
    <t>Brad Darrach</t>
  </si>
  <si>
    <t>Meet Shakey, the First Electronic Person</t>
  </si>
  <si>
    <t>1973-1985</t>
  </si>
  <si>
    <t>As referenced in Dreyfus, What Computers Still Can't Do (1990): “Several distinguished computer scientists are quoted as predicting that in from three [1973] to fifteen years [1985] ‘we will have a machine with the general intelligence of an average human being... and in a few months it will be at genius level...”</t>
  </si>
  <si>
    <t>Expert authority (only claims of experts available)</t>
  </si>
  <si>
    <t>Firschein</t>
  </si>
  <si>
    <t>Forecasting and Assessing the Impact of Artificial Intelligence on Society</t>
  </si>
  <si>
    <t>Delete (duplicate)</t>
  </si>
  <si>
    <t>Conference article</t>
  </si>
  <si>
    <t>Adult-human level AI in:
5 years: 0 experts
10 years: 1 expert
20 years: 16 experts
50 years: 20 experts
More than 50 years: 26 years</t>
  </si>
  <si>
    <t>Table 7, prediction of 26  AI experts (out of 63 respondants)</t>
  </si>
  <si>
    <t>Expert authority ("...members of the International Joint Artificial Intelligence Council and to other experts in the AI field throughout the world. ... twenty-one responses were obtained. An additional mailing was sent to the San Fransisco IEEE Systems, Man, and Cybernetics Society, and a total of twenty questionnaires were received.")</t>
  </si>
  <si>
    <t>Michie, quoted by Good</t>
  </si>
  <si>
    <t>some future social repercussions of computers</t>
  </si>
  <si>
    <t>Cites professor Donald Michie as predicting AI in 1976; predicts reptilian-brain equivalence at 1980+-3, intelligent machines in 1993+-10, and ultraintelligent machines in 1994+-10.</t>
  </si>
  <si>
    <t>At least one Professor of Machine Intelligence,Donald Michie of Edinburgh, predicts that he willhave an intelligent robot by 1976. [...] No. 5 Ultraparallel: large fraction of componentsin action at any one time;c. 500,000,000 B.C. (reptilian brains) andperhaps about 1980 ± 3 A.D. Notnecessarily entirely digital; perhaps cryogenic down power consumption. No. 6 Ultraparallel, but with laser informationhandling: pulse repetition frequencyabout 1015 per sec; c. 1986 ± 4. No. 7 IM, the intelligent machine, or I am"machine (which unexpectedly says"Cogito, ergo sum"f); c. 1993 ± 10. No. 8 UIM, the ultraintelligent machine, or "Iam that I am" machine: c. 1994 ± 10."</t>
  </si>
  <si>
    <t>Timeline / Scenario (Makes predictions about when there will be AI, and also of what their consequences would be)</t>
  </si>
  <si>
    <t>Causal model / Philosophical argument / Expert authority</t>
  </si>
  <si>
    <t>Vinge</t>
  </si>
  <si>
    <t>The Coming Technological Singularity: How to Survive in the Post-Human Era</t>
  </si>
  <si>
    <t>2005 - 2030</t>
  </si>
  <si>
    <t>[The creation of superintelligent AI, large computer networks waking up", HCI radically boosting human intelligence] depend in large part on improvements in computer hardware. Progress in computer hardware has followed an amazingly steady curve in the last few decades [16]. Based largely on this trend, I believe that the creation of greater than human intelligence will occur during the next thirty years.  (Charles Platt [19] has pointed out the AI enthusiasts have been making claims like this for the last thirty years. Just so I'm not guilty of a relative-time ambiguity, let me more specific: I'll be surprised if this event occurs before 2005 or after 2030.)"</t>
  </si>
  <si>
    <t>Timeline (Posits a data range during which something might happen; arguably also a scenario as it presumes that computer hardware trends continue, and that hardware is enough to create AI)</t>
  </si>
  <si>
    <t>Noncausal model (Extrapolates from trends in computer hardware)</t>
  </si>
  <si>
    <t>Yes</t>
  </si>
  <si>
    <t>Delete?</t>
  </si>
  <si>
    <t>yes</t>
  </si>
  <si>
    <t>yes, but relevant</t>
  </si>
  <si>
    <t>http://longbets.org/1/</t>
  </si>
  <si>
    <t>Web bet</t>
  </si>
  <si>
    <t>“By 2029 no computer - or "machine intelligence" - will have passed the Turing Test.” PREDICTOR
Mitchell Kapor, CHALLENGER
Ray Kurzweil</t>
  </si>
  <si>
    <t>Kapor</t>
  </si>
  <si>
    <t>After 2029</t>
  </si>
  <si>
    <t>maybe (made three years apart from other kurzweil one, and very similar)</t>
  </si>
  <si>
    <t>no? one of the duplicates should stay, and this seems the earliest</t>
  </si>
  <si>
    <t>? Useful to keep statements other than medians (since almost none are)</t>
  </si>
  <si>
    <t>? I don't understand problem</t>
  </si>
  <si>
    <t>yes - survey is dubious, and unclear what they mean by singularity</t>
  </si>
  <si>
    <t>Recommendation</t>
  </si>
  <si>
    <t>add to page of analyses</t>
  </si>
  <si>
    <t>make separate</t>
  </si>
  <si>
    <t>from same doc as another one! (other one gives a different year)</t>
  </si>
  <si>
    <t>Depending on degree of optimization assumed, human-level intelligence probably requires between 10^14 and 10^17 ops. It seems quite possible that very advanced optimization could reduce this figure further, but the entrance level would probably not be less than about 10^14 ops. If Moore's law continues to hold then the lower bound will be reached sometime between 2004 and 2008, and the upper bound between 2015 and 2024. The past success of Moore's law gives some inductive reason to believe that it will hold another ten, fifteen years or so; and this prediction is supported by the fact that there are many promising new technologies currently under development which hold great potential to increase procurable computing power. There is no direct reason to suppose that Moore's law will not hold longer than 15 years. It thus seems likely that the requisite hardware for human-level artificial intelligence will be assembled in the first quarter of the next century, possibly within the first few years.  There are several approaches to developing the software. One is to emulate the basic principles of biological brains. It is not implausible to suppose that these principles will be well enough known within 15 years for this approach to succeed, given adequate hardware....[added in 2008:] In  fact, I would all-things-considered assign less than a 50% probability to superintelligence being developed by 2033.</t>
  </si>
  <si>
    <t>2012,2026,inf</t>
  </si>
  <si>
    <t>2007, 2207, inf</t>
  </si>
  <si>
    <t>??, 2101-inf</t>
  </si>
  <si>
    <t>1995, 2030, inf</t>
  </si>
  <si>
    <t>2008-2033, ??</t>
  </si>
  <si>
    <t>1995, 2050, inf</t>
  </si>
  <si>
    <t>2008-2030, ??</t>
  </si>
  <si>
    <t>2011, 2040, inf</t>
  </si>
  <si>
    <r>
      <rPr>
        <sz val="11"/>
        <color rgb="FF000000"/>
        <rFont val="Calibri"/>
        <family val="2"/>
      </rPr>
      <t xml:space="preserve">2001, </t>
    </r>
    <r>
      <rPr>
        <sz val="11"/>
        <color rgb="FF000000"/>
        <rFont val="Calibri"/>
        <family val="2"/>
      </rPr>
      <t>2020</t>
    </r>
    <r>
      <rPr>
        <sz val="11"/>
        <color rgb="FF000000"/>
        <rFont val="Calibri"/>
        <family val="2"/>
      </rPr>
      <t>, inf</t>
    </r>
  </si>
  <si>
    <t>1998, 2108, inf</t>
  </si>
  <si>
    <t>doesn't seem to talk about AGI at all</t>
  </si>
  <si>
    <t>doesn't say when agi occurs</t>
  </si>
  <si>
    <t>2012, 2027, inf</t>
  </si>
  <si>
    <t>1995-2004, 2019-inf</t>
  </si>
  <si>
    <t>0-2035, ??</t>
  </si>
  <si>
    <t>2012, 2112, inf</t>
  </si>
  <si>
    <t>0 - 2095, ??</t>
  </si>
  <si>
    <t>1995, 2010, inf</t>
  </si>
  <si>
    <r>
      <t>Q1:</t>
    </r>
    <r>
      <rPr>
        <sz val="12"/>
        <color rgb="FF000000"/>
        <rFont val="Arial"/>
        <family val="2"/>
      </rPr>
      <t> </t>
    </r>
    <r>
      <rPr>
        <i/>
        <sz val="12"/>
        <color rgb="FF000000"/>
        <rFont val="Arial"/>
        <family val="2"/>
      </rPr>
      <t>Assuming beneficial political and economic development and that no global catastrophe halts progress, by what year would you assign a 10%/50%/90% chance of the development of artificial intelligence that is roughly as good as humans at science, mathematics, engineering and programming?</t>
    </r>
  </si>
  <si>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See Ray Kurzweil's book:  The Singularity Is Near.
As I recall, he thinks it will occur before mid-century.
I think he is off by at least an additional 50 years (but I think we'll have as manypersonal robots as cars by 2100.)
One must also distinguish between the first breakthrough of a technology vs. that breakthrough becoming cheap enough to be commonplace, so I won't give you any percentages.  (Several decades passed between the first cell phone and billions of people having cell phones.)</t>
  </si>
  <si>
    <t>2012, 2052, inf</t>
  </si>
  <si>
    <t>Tromp</t>
  </si>
  <si>
    <t>2012-2052, ??</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</si>
  <si>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John Tromp: I believe that, in my lifetime, computers will only be proficient at well-defined and specialized tasks. Success in the above disciplines requires too much real-world understanding and social interaction. I will not even attempt projections beyond my lifetime (let's say beyond 40 years).</t>
  </si>
  <si>
    <t>2012, 2200, inf</t>
  </si>
  <si>
    <t>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
Kevin Korb: 2050/2200/2500
The assumptions, by the way, are unrealistic. There will be disruptions.</t>
  </si>
  <si>
    <t>Pape</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</si>
  <si>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
Leo Pape: For me, roughly human-level machine intelligence is an embodied machine. Given the current difficulties of making such machines I expect it will last at least several hundred years before human-level intelligence can be reached. Making better machines is not a question of superintelligence, but of long and hard work. Try getting some responses to your questionnaire from roboticists.</t>
    </r>
  </si>
  <si>
    <t>2012-2312, ??</t>
  </si>
  <si>
    <t xml:space="preserve">Q1: Assuming beneficial political and economic development and that no global catastrophe halts progress, by what year would you assign a 10%/50%/90% chance of the development of artificial intelligence that is roughly as good as humans at science, mathematics, engineering and programming?Peter Gacs: I cannot calibrate my answer as exactly as the percentages require, so I will
just concentrate on the 90%.  The question is a common one, but in my opinion
history will not answer it in this form.  Machines do not develop in direct
competition of human capabilities, but rather in attempts to enhance and
complement them.  If they still become better at certain tasks, this is a side
effect.  But as a side effect, it will indeed happen that more and more tasks
that we proudly claim to be creative in a human way, will be taken over by
computer systems.  Given that the promise of artificial intelligence is by now
50 years old, I am very cautious with numbers, and will say that at least 80
more years are needed before jokes about the stupidity of machines will become
outdated.
</t>
  </si>
  <si>
    <t>??, 2092-inf</t>
  </si>
  <si>
    <t>Loveland</t>
  </si>
  <si>
    <r>
      <t xml:space="preserve">Q1: Assuming no global catastrophe halts progress, by what year would you assign a 10%/50%/90% chance of the development of roughly human-level machine intelligence?
Explanatory remark to Q1:
P(human-level AI by (year) | no wars </t>
    </r>
    <r>
      <rPr>
        <sz val="10"/>
        <color rgb="FF000000"/>
        <rFont val="Monaco"/>
        <family val="2"/>
      </rPr>
      <t>∧</t>
    </r>
    <r>
      <rPr>
        <sz val="10"/>
        <color rgb="FF000000"/>
        <rFont val="Arial"/>
        <family val="2"/>
      </rPr>
      <t xml:space="preserve"> no disasters </t>
    </r>
    <r>
      <rPr>
        <sz val="10"/>
        <color rgb="FF000000"/>
        <rFont val="Monaco"/>
        <family val="2"/>
      </rPr>
      <t>∧</t>
    </r>
    <r>
      <rPr>
        <sz val="10"/>
        <color rgb="FF000000"/>
        <rFont val="Arial"/>
        <family val="2"/>
      </rPr>
      <t xml:space="preserve"> beneficially political and economic development) = 10%/50%/90%...............Donald Loveland: Experts usually are correct in their predictions but terrible in their timing predictions. They usually see things as coming earlier than the event actually occurs as they fail to see the obstacles. Also, it is unclear what you mean as human-level intelligence. The Turing test will be passed in its simplest form perhaps in 20 years. Full functional replacements for humans will likely take over 100 years (50% likelihood). 200 years (90% likelihood). 
</t>
    </r>
  </si>
  <si>
    <t>Laird</t>
  </si>
  <si>
    <t>2012, 2062, inf</t>
  </si>
  <si>
    <t>John E. Laird: I see this as a long way out. There are many technical/scientific hurdles, and there is not a general consensus that there is a need for the type of autonomous human-level machine intelligence from science fiction. Instead, I predict that we will see machine intelligence embedded into more and systems, making other systems “smart” but not as general as humans, and not with complete human-level intelligence. We will see natural language and speech becoming ubiquitous so we can communicate with devices (more than Siri) in the next 5-10 years. But I don’t see the development of autonomous HLMI coming anytime soon (such as robots in the movies – Data for example). There are many technical hurdles but there are also economic, political, and social issues. On the technical side, very few people are working on the problem of integrated human-level intelligence, and it is slow going. It would take significant, long term investment and I don’t see that happening anytime soon. - See more at: http://kruel.co/2012/08/15/qa-with-experts-on-risks-from-ai-5/#sthash.GXk0e3Xe.dpuf</t>
  </si>
  <si>
    <t>Thorisson</t>
  </si>
  <si>
    <t>2012, 2045, inf</t>
  </si>
  <si>
    <t>Wasserman</t>
  </si>
  <si>
    <t>Alexander Kruel interviews</t>
  </si>
  <si>
    <t>2012, 2040, inf</t>
  </si>
  <si>
    <r>
      <t>Tick, tock, tick, tock… BING</t>
    </r>
    <r>
      <rPr>
        <sz val="11"/>
        <color rgb="FF000000"/>
        <rFont val="Calibri"/>
        <family val="2"/>
      </rPr>
      <t xml:space="preserve"> (also Kruel survey with 2028)</t>
    </r>
  </si>
  <si>
    <t>only relevant quote seems to be: Q: What probability do you assign to the possibility of a human level AI, respectively sub-human level AI, to self-modify its way up to massive superhuman intelligence within a matter of hours or days?
Jürgen Schmidhuber: High for the next few decades, mostly because some of our own work seems to be almost there:
Gödel machine: http://www.idsia.ch/~juergen/goedelmachine.html
Universal AI: http://www.idsia.ch/~juergen/unilearn.html
Creative machines that create and solve their own problems [4,5] to improve their knowledge about how the world works: http://www.idsia.ch/~juergen/creativity.html</t>
  </si>
  <si>
    <t>Changizi</t>
  </si>
  <si>
    <t>2012, 3012, inf</t>
  </si>
  <si>
    <t>Koene</t>
  </si>
  <si>
    <t>Potapov</t>
  </si>
  <si>
    <t>2012, 2035, inf</t>
  </si>
  <si>
    <t>we have another prediction from him a few years apart which gives a specific year</t>
  </si>
  <si>
    <t>1962, 1978, inf</t>
  </si>
  <si>
    <t>we have another one a year apart, for a similar estimate, and this quote doesn't support the claim anyway</t>
  </si>
  <si>
    <t>2012, 2030, inf</t>
  </si>
  <si>
    <t>??, 2054-inf</t>
  </si>
  <si>
    <r>
      <rPr>
        <sz val="11"/>
        <color rgb="FF000000"/>
        <rFont val="Calibri"/>
        <family val="2"/>
      </rPr>
      <t xml:space="preserve">??, </t>
    </r>
    <r>
      <rPr>
        <sz val="11"/>
        <color rgb="FF000000"/>
        <rFont val="Calibri"/>
        <family val="2"/>
      </rPr>
      <t>2101</t>
    </r>
    <r>
      <rPr>
        <sz val="11"/>
        <color rgb="FF000000"/>
        <rFont val="Calibri"/>
        <family val="2"/>
      </rPr>
      <t>-inf</t>
    </r>
  </si>
  <si>
    <t>2006, 2100, inf</t>
  </si>
  <si>
    <t>...just for the hell of it, I'll say 2100 [on when human-level AI happens, turing test passing]</t>
  </si>
  <si>
    <t>2012, 2042, inf (??)</t>
  </si>
  <si>
    <t>2008, 2048, inf</t>
  </si>
  <si>
    <t>2002-2009, ??</t>
  </si>
  <si>
    <t>??, 2029-inf</t>
  </si>
  <si>
    <t>quote doesn't mention prediction</t>
  </si>
  <si>
    <t>2011, 2062, inf</t>
  </si>
  <si>
    <t>2012, 2020, inf</t>
  </si>
  <si>
    <t>??, 2100-inf</t>
  </si>
  <si>
    <t>try to add individuals</t>
  </si>
  <si>
    <t>??, 2030-inf (?? Not about human level AI)</t>
  </si>
  <si>
    <t>1977, 1987, inf</t>
  </si>
  <si>
    <t>1988, 2028, ??</t>
  </si>
  <si>
    <t>In your 1988 book Mind Children, you predicted that robot intelligence would reach the level of human intelligence in forty years. Now, ten years later, you predict that human-level intelligence in robots is still forty years away. Is this going to be like "Fusion Power" which always seems to be 30 years in the future? ______(Moravec doesn't disagree, and discusses his estimates a bit) (1998 interview at http://www.robotbooks.com/Moravec.htm)</t>
  </si>
  <si>
    <t>"So probably, left to me, it would take another 40 years to make humanlike robots. But vigorous young developers may get there in less than 30 years. We'll see. Either way we're close. I plan to recalibrate again in another ten years."</t>
  </si>
  <si>
    <t>1998-2028, 2038-inf</t>
  </si>
  <si>
    <t>http://www.robotbooks.com/Moravec.htm</t>
  </si>
  <si>
    <t>1995-2040, 2150-inf</t>
  </si>
  <si>
    <t>he has another prediction a few years apart</t>
  </si>
  <si>
    <t>2012, 2050, inf</t>
  </si>
  <si>
    <t>2012, 2032, inf</t>
  </si>
  <si>
    <t>??, 2017-inf</t>
  </si>
  <si>
    <t>add separately?</t>
  </si>
  <si>
    <t>??, 2041-inf</t>
  </si>
  <si>
    <t>2009, 2025, inf</t>
  </si>
  <si>
    <t>1965, 1985, inf</t>
  </si>
  <si>
    <t>2003-2041, 2061-inf</t>
  </si>
  <si>
    <t>??, 2026-inf</t>
  </si>
  <si>
    <t>2011, 2030, inf</t>
  </si>
  <si>
    <t>1995-2150, 2200-inf</t>
  </si>
  <si>
    <t>1993-2005, 2030-inf</t>
  </si>
  <si>
    <t>1988-2017, ??</t>
  </si>
  <si>
    <t>??, 2050-inf</t>
  </si>
  <si>
    <t>??, 2035-inf</t>
  </si>
  <si>
    <t>1999, 2020, inf</t>
  </si>
  <si>
    <t>repeat</t>
  </si>
  <si>
    <t>When will the Singularity Occur?
The short answer is that the near edge of the Singularity is due about the year 2035 AD.  Several lines of reasoning point to this date.  One is simple projection from human population trends.  Human population over the past 10,000 years has been following a hyperbolic growth trend...
Since computer capacity doubles every two years or so, we expect that in about 40 years, the computers will be as powerful as human brains. And two years after that, they will be twice as powerful, etc.  And computer production is not limited by the rate of human reproduction. So the total amount of brain-power available, counting humans plus computers, takes a rapid jump upward in 40 years or so.  40 years from now is 2035 AD.0</t>
  </si>
  <si>
    <t>1994, 2035, inf</t>
  </si>
  <si>
    <t xml:space="preserve">2012, 2112, inf </t>
  </si>
  <si>
    <t>Surveys</t>
  </si>
  <si>
    <t>1970, 1976, inf</t>
  </si>
  <si>
    <t>No AI till</t>
  </si>
  <si>
    <t>AI after</t>
  </si>
  <si>
    <t>??, 2039 - inf</t>
  </si>
  <si>
    <t>1970-1973, 1985-inf</t>
  </si>
  <si>
    <t>??, 1992-inf</t>
  </si>
  <si>
    <t>Time to AI after</t>
  </si>
  <si>
    <t>missing from Eder</t>
  </si>
  <si>
    <t>correlation of age and time to prediction</t>
  </si>
  <si>
    <t>Means</t>
  </si>
  <si>
    <t>Correlation of time to prediction and date</t>
  </si>
  <si>
    <t>Futurists</t>
  </si>
  <si>
    <t>Futurists after 2000</t>
  </si>
  <si>
    <t>AI after 2000</t>
  </si>
  <si>
    <t>AI before 2000</t>
  </si>
  <si>
    <t>Time to prediction</t>
  </si>
  <si>
    <t>When AI will and won't arrive by, for all predictions</t>
  </si>
  <si>
    <t>Will arrive, all predictions</t>
  </si>
  <si>
    <t>won't arrive, all predictions</t>
  </si>
  <si>
    <t>Year</t>
  </si>
  <si>
    <t>AI will arrive by</t>
  </si>
  <si>
    <t>AI won't arrive by</t>
  </si>
  <si>
    <t>Early AI</t>
  </si>
  <si>
    <t>Late AI</t>
  </si>
  <si>
    <t>Early AGI</t>
  </si>
  <si>
    <t>Late AGI</t>
  </si>
  <si>
    <t>Early Futurists</t>
  </si>
  <si>
    <t>Late Futurists</t>
  </si>
  <si>
    <t>Early Other</t>
  </si>
  <si>
    <t>Late Other</t>
  </si>
  <si>
    <t>Total in group</t>
  </si>
  <si>
    <r>
      <t>Roh</t>
    </r>
    <r>
      <rPr>
        <sz val="11"/>
        <color rgb="FF000000"/>
        <rFont val="Calibri"/>
        <family val="2"/>
      </rPr>
      <t>r</t>
    </r>
    <r>
      <rPr>
        <sz val="11"/>
        <color rgb="FF000000"/>
        <rFont val="Calibri"/>
        <family val="2"/>
      </rPr>
      <t>er</t>
    </r>
  </si>
  <si>
    <t>Stuart's Median estimate of time to AI</t>
  </si>
  <si>
    <t>Medians</t>
  </si>
  <si>
    <t>For groups:</t>
  </si>
  <si>
    <t>These data were deleted because they are relevant only to when AI was first plausible, not when it was likely</t>
  </si>
  <si>
    <t>Number of predictions of "No AI until"</t>
  </si>
  <si>
    <t>Number of predictions of "AI after"</t>
  </si>
  <si>
    <t>Same person made both before and after prediction</t>
  </si>
  <si>
    <t>Early All</t>
  </si>
  <si>
    <t>Late All</t>
  </si>
  <si>
    <t>Fraction within that time</t>
  </si>
  <si>
    <t>Number of predictions that far out</t>
  </si>
  <si>
    <t xml:space="preserve">Fraction within that time - AI </t>
  </si>
  <si>
    <t xml:space="preserve">Fraction within that time - Early </t>
  </si>
  <si>
    <t xml:space="preserve">Fraction within that time - Late </t>
  </si>
  <si>
    <t>Number of predictions that far out - Early</t>
  </si>
  <si>
    <t>Number of predictions that far out - Late</t>
  </si>
  <si>
    <t xml:space="preserve">Difference </t>
  </si>
  <si>
    <t>max difference</t>
  </si>
  <si>
    <t>n+n/n*n</t>
  </si>
  <si>
    <t>c(a)</t>
  </si>
  <si>
    <t>Fraction within that time:</t>
  </si>
  <si>
    <t>Early predictions only</t>
  </si>
  <si>
    <t>Late predictions only</t>
  </si>
  <si>
    <t>Kruel interviews: Q&amp;A with experts on risks from AI #2</t>
  </si>
  <si>
    <t>Kruel interviews: Q&amp;A with experts on risks from AI #4</t>
  </si>
  <si>
    <t>Kruel interviews: Q&amp;A with experts on risks from AI #1</t>
  </si>
  <si>
    <t>Kruel interviews: Q&amp;A with Jürgen Schmidhuber on risks from AI</t>
  </si>
  <si>
    <t>Kruel interviews: Q&amp;A with experts on risks from AI #5</t>
  </si>
  <si>
    <t>Kruel interviews: Q&amp;A with experts on risks from AI #3</t>
  </si>
  <si>
    <t>Kruel interviews: Q&amp;A with Richard Carrier on risks from AI</t>
  </si>
  <si>
    <t>Kruel interviews: Q&amp;A with Abram Demski on risks from AI</t>
  </si>
  <si>
    <t>Kruel interviews: Q&amp;A with Michael Littman on risks from AI</t>
  </si>
  <si>
    <t>Number</t>
  </si>
  <si>
    <t>Median</t>
  </si>
  <si>
    <t>-</t>
  </si>
  <si>
    <t>Delete</t>
  </si>
  <si>
    <t>Kruel AGI mean</t>
  </si>
  <si>
    <t>Kruel AI mean</t>
  </si>
  <si>
    <t>Kruel futurist mean</t>
  </si>
  <si>
    <t>Kruel other mean</t>
  </si>
  <si>
    <t>Kruel interview?</t>
  </si>
  <si>
    <t>Early "AI After"</t>
  </si>
  <si>
    <t>Late "AI After"</t>
  </si>
  <si>
    <t>NOTE: If you delete entries on the first page, these columns get broken because some refer to non-existent things. To fix, fill them from the top again.</t>
  </si>
  <si>
    <t>Number of predictions</t>
  </si>
  <si>
    <t>Median prediction</t>
  </si>
  <si>
    <t>Total entries</t>
  </si>
  <si>
    <t>Kruel statistics</t>
  </si>
  <si>
    <t>Averages</t>
  </si>
  <si>
    <t>Time to prediction: effect of age and date</t>
  </si>
  <si>
    <t>Before and after predictions</t>
  </si>
  <si>
    <t>Early and late predictions</t>
  </si>
  <si>
    <t>Group means</t>
  </si>
  <si>
    <t>No AI until</t>
  </si>
  <si>
    <t>Mean</t>
  </si>
  <si>
    <t>Cumulative late predictions</t>
  </si>
  <si>
    <t>Cumulative early predictions</t>
  </si>
  <si>
    <t>Some kind of informative statistic</t>
  </si>
  <si>
    <t>How far out are predictions?</t>
  </si>
  <si>
    <t>Median time to AI after</t>
  </si>
  <si>
    <t>Mean time to AI after</t>
  </si>
  <si>
    <t>Mean "Median"</t>
  </si>
  <si>
    <t>Median "median"</t>
  </si>
  <si>
    <t>Reasons for deletion 1</t>
  </si>
  <si>
    <t>Recommendation (inc. more reasons for deletion)</t>
  </si>
  <si>
    <t>s.d.</t>
  </si>
  <si>
    <t>No AI till (maxIY)</t>
  </si>
  <si>
    <t>AI after (minPY)</t>
  </si>
  <si>
    <t>Late expert</t>
  </si>
  <si>
    <t>Late non-expert</t>
  </si>
  <si>
    <t>Survey</t>
  </si>
  <si>
    <t>#</t>
  </si>
  <si>
    <t> 10%</t>
  </si>
  <si>
    <t> 50%</t>
  </si>
  <si>
    <t> 90%</t>
  </si>
  <si>
    <t> Other key ‘Predictions’</t>
  </si>
  <si>
    <t>Participants</t>
  </si>
  <si>
    <t>Response rate</t>
  </si>
  <si>
    <t>Link to original document</t>
  </si>
  <si>
    <t> Michie</t>
  </si>
  <si>
    <t>Median 50y (2022) (vs 20 or &gt;50)</t>
  </si>
  <si>
    <t>AI, CS</t>
  </si>
  <si>
    <t>–</t>
  </si>
  <si>
    <t>link</t>
  </si>
  <si>
    <t> Bainbridge</t>
  </si>
  <si>
    <t> Median 2085</t>
  </si>
  <si>
    <t>Tech</t>
  </si>
  <si>
    <t> link</t>
  </si>
  <si>
    <t> AI@50</t>
  </si>
  <si>
    <t>median &gt;50y (2056)</t>
  </si>
  <si>
    <t>AI conf</t>
  </si>
  <si>
    <t> Klein</t>
  </si>
  <si>
    <t>median 2030-2050</t>
  </si>
  <si>
    <t>Futurism?</t>
  </si>
  <si>
    <r>
      <t>link</t>
    </r>
    <r>
      <rPr>
        <sz val="14"/>
        <color rgb="FF565656"/>
        <rFont val="Inherit"/>
        <family val="2"/>
      </rPr>
      <t>and </t>
    </r>
    <r>
      <rPr>
        <sz val="14"/>
        <color rgb="FF00B88A"/>
        <rFont val="Inherit"/>
        <family val="2"/>
      </rPr>
      <t>link</t>
    </r>
  </si>
  <si>
    <t> AGI-09</t>
  </si>
  <si>
    <t> 2020</t>
  </si>
  <si>
    <t> 2040</t>
  </si>
  <si>
    <t> 2075</t>
  </si>
  <si>
    <t>AGI conf; AI</t>
  </si>
  <si>
    <t> FHI Winter Intelligence</t>
  </si>
  <si>
    <t> 2028</t>
  </si>
  <si>
    <t> 2150</t>
  </si>
  <si>
    <t>AGI impacts conf; 44% related technical</t>
  </si>
  <si>
    <t> Kruel interviews</t>
  </si>
  <si>
    <t> 2025</t>
  </si>
  <si>
    <t> 2035</t>
  </si>
  <si>
    <t> 2070</t>
  </si>
  <si>
    <t>AGI, AI</t>
  </si>
  <si>
    <t> FHI: AGI</t>
  </si>
  <si>
    <t> 2022</t>
  </si>
  <si>
    <t> 2065</t>
  </si>
  <si>
    <t>AGI &amp; AGI impacts conf; AGI, technical work</t>
  </si>
  <si>
    <t> FHI:PT-AI</t>
  </si>
  <si>
    <t> 2023</t>
  </si>
  <si>
    <t> 2048</t>
  </si>
  <si>
    <t> 2080</t>
  </si>
  <si>
    <t>Philosophy &amp; theory of AI conf; not technical AI</t>
  </si>
  <si>
    <t> Hanson</t>
  </si>
  <si>
    <t>~10</t>
  </si>
  <si>
    <t> ≤ 10% progress to human level in past 20y</t>
  </si>
  <si>
    <t> FHI: TOP100</t>
  </si>
  <si>
    <t>Top AI</t>
  </si>
  <si>
    <t> FHI:EETN</t>
  </si>
  <si>
    <t> 2050</t>
  </si>
  <si>
    <t> 2093</t>
  </si>
  <si>
    <t>Greek assoc. for AI; AI</t>
  </si>
  <si>
    <t>Median or 50%</t>
  </si>
  <si>
    <t>Survey median</t>
  </si>
  <si>
    <t>Current job title</t>
  </si>
  <si>
    <t>Microsoft citations</t>
  </si>
  <si>
    <t>Microsoft research area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</si>
</sst>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amily val="2"/>
    </font>
    <font>
      <sz val="10"/>
      <name val="Arial"/>
      <family val="2"/>
    </font>
    <font>
      <sz val="11"/>
      <color rgb="FF000000"/>
      <name val="Calibri"/>
      <family val="2"/>
    </font>
    <font>
      <b/>
      <sz val="11"/>
      <color rgb="FF000000"/>
      <name val="Calibri"/>
      <family val="2"/>
    </font>
    <font>
      <u val="single"/>
      <sz val="10"/>
      <color theme="10"/>
      <name val="Arial"/>
      <family val="2"/>
    </font>
    <font>
      <u val="single"/>
      <sz val="10"/>
      <color theme="11"/>
      <name val="Arial"/>
      <family val="2"/>
    </font>
    <font>
      <sz val="12"/>
      <color rgb="FF000000"/>
      <name val="Arial"/>
      <family val="2"/>
    </font>
    <font>
      <b/>
      <sz val="12"/>
      <color rgb="FF000000"/>
      <name val="Arial"/>
      <family val="2"/>
    </font>
    <font>
      <i/>
      <sz val="12"/>
      <color rgb="FF000000"/>
      <name val="Arial"/>
      <family val="2"/>
    </font>
    <font>
      <sz val="10"/>
      <color rgb="FF000000"/>
      <name val="Monaco"/>
      <family val="2"/>
    </font>
    <font>
      <b/>
      <sz val="10"/>
      <color rgb="FF000000"/>
      <name val="Arial"/>
      <family val="2"/>
    </font>
    <font>
      <sz val="14"/>
      <color rgb="FF565656"/>
      <name val="Inherit"/>
      <family val="2"/>
    </font>
    <font>
      <sz val="14"/>
      <color rgb="FF00B88A"/>
      <name val="Inherit"/>
      <family val="2"/>
    </font>
  </fonts>
  <fills count="5">
    <fill>
      <patternFill/>
    </fill>
    <fill>
      <patternFill patternType="gray125"/>
    </fill>
    <fill>
      <patternFill patternType="solid">
        <fgColor rgb="FFFFFFCC"/>
        <bgColor indexed="64"/>
      </patternFill>
    </fill>
    <fill>
      <patternFill patternType="solid">
        <fgColor theme="5" tint="0.5999900102615356"/>
        <bgColor indexed="64"/>
      </patternFill>
    </fill>
    <fill>
      <patternFill patternType="solid">
        <fgColor theme="5" tint="0.5999900102615356"/>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applyAlignment="1">
      <alignment wrapText="1"/>
    </xf>
    <xf numFmtId="0" fontId="2" fillId="0" borderId="0" xfId="0" applyFont="1" applyAlignment="1">
      <alignment wrapText="1"/>
    </xf>
    <xf numFmtId="0" fontId="3" fillId="0" borderId="0" xfId="0" applyFont="1"/>
    <xf numFmtId="0" fontId="2" fillId="0" borderId="0" xfId="0" applyFont="1"/>
    <xf numFmtId="0" fontId="3" fillId="0" borderId="0" xfId="0" applyFont="1" applyAlignment="1">
      <alignment wrapText="1"/>
    </xf>
    <xf numFmtId="0" fontId="2" fillId="0" borderId="0" xfId="0" applyFont="1"/>
    <xf numFmtId="0" fontId="2" fillId="0" borderId="0" xfId="0" applyFont="1" applyAlignment="1">
      <alignment/>
    </xf>
    <xf numFmtId="0" fontId="2" fillId="0" borderId="0" xfId="0" applyFont="1" applyFill="1"/>
    <xf numFmtId="0" fontId="2" fillId="0" borderId="0" xfId="0" applyFont="1" applyFill="1"/>
    <xf numFmtId="0" fontId="2" fillId="0" borderId="0" xfId="0" applyFont="1" applyFill="1" applyAlignment="1">
      <alignment wrapText="1"/>
    </xf>
    <xf numFmtId="0" fontId="0" fillId="0" borderId="0" xfId="0" applyFill="1" applyAlignment="1">
      <alignment wrapText="1"/>
    </xf>
    <xf numFmtId="0" fontId="2"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0" fillId="2" borderId="1" xfId="116" applyFont="1" applyAlignment="1">
      <alignment wrapText="1"/>
    </xf>
    <xf numFmtId="0" fontId="0" fillId="0" borderId="0" xfId="0"/>
    <xf numFmtId="0" fontId="10" fillId="0" borderId="0" xfId="0" applyFont="1"/>
    <xf numFmtId="0" fontId="10" fillId="3" borderId="0" xfId="0" applyFont="1" applyFill="1" applyAlignment="1">
      <alignment wrapText="1"/>
    </xf>
    <xf numFmtId="0" fontId="0" fillId="3" borderId="0" xfId="0" applyFill="1" applyAlignment="1">
      <alignment wrapText="1"/>
    </xf>
    <xf numFmtId="0" fontId="3" fillId="3" borderId="0" xfId="0" applyFont="1" applyFill="1"/>
    <xf numFmtId="0" fontId="2" fillId="3" borderId="0" xfId="0" applyFont="1" applyFill="1"/>
    <xf numFmtId="0" fontId="2" fillId="3" borderId="0" xfId="0" applyFont="1" applyFill="1"/>
    <xf numFmtId="0" fontId="2" fillId="3" borderId="0" xfId="0" applyFont="1" applyFill="1" applyAlignment="1">
      <alignment/>
    </xf>
    <xf numFmtId="0" fontId="2" fillId="4" borderId="0" xfId="0" applyFont="1" applyFill="1" applyAlignment="1">
      <alignment/>
    </xf>
    <xf numFmtId="0" fontId="11" fillId="0" borderId="0" xfId="0" applyFont="1" applyAlignment="1">
      <alignment wrapText="1"/>
    </xf>
    <xf numFmtId="0" fontId="12" fillId="0" borderId="0" xfId="0" applyFont="1" applyAlignment="1">
      <alignment wrapText="1"/>
    </xf>
    <xf numFmtId="0" fontId="4" fillId="0" borderId="0" xfId="275" applyAlignment="1">
      <alignment wrapText="1"/>
    </xf>
    <xf numFmtId="9" fontId="11" fillId="0" borderId="0" xfId="0" applyNumberFormat="1" applyFont="1" applyAlignment="1">
      <alignment wrapText="1"/>
    </xf>
  </cellXfs>
  <cellStyles count="264">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Note"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Hyperlink" xfId="131"/>
    <cellStyle name="Followed Hyperlink"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Followed Hyperlink" xfId="27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Time to</a:t>
            </a:r>
            <a:r>
              <a:rPr lang="en-US" cap="none" u="none" baseline="0">
                <a:latin typeface="Arial"/>
                <a:ea typeface="Arial"/>
                <a:cs typeface="Arial"/>
              </a:rPr>
              <a:t> AI more likely than not</a:t>
            </a:r>
          </a:p>
        </c:rich>
      </c:tx>
      <c:layout/>
      <c:overlay val="0"/>
      <c:spPr>
        <a:noFill/>
        <a:ln>
          <a:noFill/>
        </a:ln>
      </c:spPr>
    </c:title>
    <c:plotArea>
      <c:layout/>
      <c:scatterChart>
        <c:scatterStyle val="lineMarker"/>
        <c:varyColors val="0"/>
        <c:ser>
          <c:idx val="0"/>
          <c:order val="0"/>
          <c:tx>
            <c:strRef>
              <c:f>Data!$P$1</c:f>
              <c:strCache>
                <c:ptCount val="1"/>
                <c:pt idx="0">
                  <c:v>Time to 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3"/>
            <c:spPr>
              <a:ln>
                <a:solidFill>
                  <a:schemeClr val="accent2"/>
                </a:solidFill>
              </a:ln>
            </c:spPr>
          </c:marker>
          <c:dLbls>
            <c:numFmt formatCode="General" sourceLinked="1"/>
            <c:showLegendKey val="0"/>
            <c:showVal val="0"/>
            <c:showBubbleSize val="0"/>
            <c:showCatName val="0"/>
            <c:showSerName val="0"/>
            <c:showPercent val="0"/>
          </c:dLbls>
          <c:xVal>
            <c:numRef>
              <c:f>Data!$H$2:$H$95</c:f>
              <c:numCache/>
            </c:numRef>
          </c:xVal>
          <c:yVal>
            <c:numRef>
              <c:f>Data!$P$2:$P$95</c:f>
              <c:numCache/>
            </c:numRef>
          </c:yVal>
          <c:smooth val="0"/>
        </c:ser>
        <c:axId val="38361237"/>
        <c:axId val="9706814"/>
      </c:scatterChart>
      <c:valAx>
        <c:axId val="38361237"/>
        <c:scaling>
          <c:orientation val="minMax"/>
          <c:max val="2015"/>
        </c:scaling>
        <c:axPos val="b"/>
        <c:delete val="0"/>
        <c:numFmt formatCode="General" sourceLinked="1"/>
        <c:majorTickMark val="out"/>
        <c:minorTickMark val="none"/>
        <c:tickLblPos val="nextTo"/>
        <c:crossAx val="9706814"/>
        <c:crossesAt val="0.1"/>
        <c:crossBetween val="midCat"/>
        <c:dispUnits/>
      </c:valAx>
      <c:valAx>
        <c:axId val="9706814"/>
        <c:scaling>
          <c:orientation val="minMax"/>
          <c:max val="250"/>
          <c:min val="0.001"/>
        </c:scaling>
        <c:axPos val="l"/>
        <c:majorGridlines/>
        <c:delete val="0"/>
        <c:numFmt formatCode="General" sourceLinked="1"/>
        <c:majorTickMark val="out"/>
        <c:minorTickMark val="none"/>
        <c:tickLblPos val="nextTo"/>
        <c:crossAx val="38361237"/>
        <c:crosses val="max"/>
        <c:crossBetween val="midCat"/>
        <c:dispUnits/>
        <c:majorUnit val="10"/>
        <c:minorUnit val="1"/>
      </c:valAx>
    </c:plotArea>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distributions'!$N$1</c:f>
              <c:strCache>
                <c:ptCount val="1"/>
                <c:pt idx="0">
                  <c:v>AGI</c:v>
                </c:pt>
              </c:strCache>
            </c:strRef>
          </c:tx>
          <c:spPr>
            <a:solidFill>
              <a:schemeClr val="accent1">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distributions'!$N$2:$N$203</c:f>
              <c:numCache/>
            </c:numRef>
          </c:val>
        </c:ser>
        <c:ser>
          <c:idx val="3"/>
          <c:order val="1"/>
          <c:tx>
            <c:strRef>
              <c:f>'Cumulative distributions'!$O$1</c:f>
              <c:strCache>
                <c:ptCount val="1"/>
                <c:pt idx="0">
                  <c:v>AI</c:v>
                </c:pt>
              </c:strCache>
            </c:strRef>
          </c:tx>
          <c:spPr>
            <a:solidFill>
              <a:schemeClr val="accent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distributions'!$O$2:$O$203</c:f>
              <c:numCache/>
            </c:numRef>
          </c:val>
        </c:ser>
        <c:axId val="20695167"/>
        <c:axId val="52038776"/>
      </c:areaChart>
      <c:catAx>
        <c:axId val="20695167"/>
        <c:scaling>
          <c:orientation val="minMax"/>
        </c:scaling>
        <c:axPos val="b"/>
        <c:delete val="0"/>
        <c:numFmt formatCode="General" sourceLinked="1"/>
        <c:majorTickMark val="out"/>
        <c:minorTickMark val="none"/>
        <c:tickLblPos val="nextTo"/>
        <c:crossAx val="52038776"/>
        <c:crosses val="autoZero"/>
        <c:auto val="1"/>
        <c:lblOffset val="100"/>
        <c:noMultiLvlLbl val="0"/>
      </c:catAx>
      <c:valAx>
        <c:axId val="52038776"/>
        <c:scaling>
          <c:orientation val="minMax"/>
          <c:max val="1"/>
        </c:scaling>
        <c:axPos val="l"/>
        <c:majorGridlines/>
        <c:delete val="0"/>
        <c:numFmt formatCode="General" sourceLinked="1"/>
        <c:majorTickMark val="out"/>
        <c:minorTickMark val="none"/>
        <c:tickLblPos val="nextTo"/>
        <c:crossAx val="20695167"/>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4"/>
          <c:order val="0"/>
          <c:tx>
            <c:strRef>
              <c:f>'Cumulative distributions'!$P$1</c:f>
              <c:strCache>
                <c:ptCount val="1"/>
                <c:pt idx="0">
                  <c:v>Futurists</c:v>
                </c:pt>
              </c:strCache>
            </c:strRef>
          </c:tx>
          <c:spPr>
            <a:solidFill>
              <a:schemeClr val="accent6">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distributions'!$P$2:$P$203</c:f>
              <c:numCache/>
            </c:numRef>
          </c:val>
        </c:ser>
        <c:ser>
          <c:idx val="7"/>
          <c:order val="1"/>
          <c:tx>
            <c:strRef>
              <c:f>'Cumulative distributions'!$Q$1</c:f>
              <c:strCache>
                <c:ptCount val="1"/>
                <c:pt idx="0">
                  <c:v>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distributions'!$Q$2:$Q$203</c:f>
              <c:numCache/>
            </c:numRef>
          </c:val>
        </c:ser>
        <c:axId val="65695801"/>
        <c:axId val="54391298"/>
      </c:areaChart>
      <c:catAx>
        <c:axId val="65695801"/>
        <c:scaling>
          <c:orientation val="minMax"/>
        </c:scaling>
        <c:axPos val="b"/>
        <c:delete val="0"/>
        <c:numFmt formatCode="General" sourceLinked="1"/>
        <c:majorTickMark val="out"/>
        <c:minorTickMark val="none"/>
        <c:tickLblPos val="nextTo"/>
        <c:crossAx val="54391298"/>
        <c:crosses val="autoZero"/>
        <c:auto val="1"/>
        <c:lblOffset val="100"/>
        <c:noMultiLvlLbl val="0"/>
      </c:catAx>
      <c:valAx>
        <c:axId val="54391298"/>
        <c:scaling>
          <c:orientation val="minMax"/>
          <c:max val="1"/>
        </c:scaling>
        <c:axPos val="l"/>
        <c:majorGridlines/>
        <c:delete val="0"/>
        <c:numFmt formatCode="General" sourceLinked="1"/>
        <c:majorTickMark val="out"/>
        <c:minorTickMark val="none"/>
        <c:tickLblPos val="nextTo"/>
        <c:crossAx val="6569580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distributions'!$N$1</c:f>
              <c:strCache>
                <c:ptCount val="1"/>
                <c:pt idx="0">
                  <c:v>AGI</c:v>
                </c:pt>
              </c:strCache>
            </c:strRef>
          </c:tx>
          <c:spPr>
            <a:solidFill>
              <a:schemeClr val="accent1">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distributions'!$N$2:$N$203</c:f>
              <c:numCache/>
            </c:numRef>
          </c:val>
        </c:ser>
        <c:ser>
          <c:idx val="3"/>
          <c:order val="1"/>
          <c:tx>
            <c:strRef>
              <c:f>'Cumulative distributions'!$O$1</c:f>
              <c:strCache>
                <c:ptCount val="1"/>
                <c:pt idx="0">
                  <c:v>AI</c:v>
                </c:pt>
              </c:strCache>
            </c:strRef>
          </c:tx>
          <c:spPr>
            <a:solidFill>
              <a:schemeClr val="accent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distributions'!$O$2:$O$203</c:f>
              <c:numCache/>
            </c:numRef>
          </c:val>
        </c:ser>
        <c:ser>
          <c:idx val="4"/>
          <c:order val="2"/>
          <c:tx>
            <c:strRef>
              <c:f>'Cumulative distributions'!$P$1</c:f>
              <c:strCache>
                <c:ptCount val="1"/>
                <c:pt idx="0">
                  <c:v>Futurists</c:v>
                </c:pt>
              </c:strCache>
            </c:strRef>
          </c:tx>
          <c:spPr>
            <a:solidFill>
              <a:schemeClr val="accent6">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distributions'!$P$2:$P$203</c:f>
              <c:numCache/>
            </c:numRef>
          </c:val>
        </c:ser>
        <c:ser>
          <c:idx val="7"/>
          <c:order val="3"/>
          <c:tx>
            <c:strRef>
              <c:f>'Cumulative distributions'!$Q$1</c:f>
              <c:strCache>
                <c:ptCount val="1"/>
                <c:pt idx="0">
                  <c:v>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distributions'!$Q$2:$Q$203</c:f>
              <c:numCache/>
            </c:numRef>
          </c:val>
        </c:ser>
        <c:axId val="19759635"/>
        <c:axId val="43618988"/>
      </c:areaChart>
      <c:catAx>
        <c:axId val="19759635"/>
        <c:scaling>
          <c:orientation val="minMax"/>
        </c:scaling>
        <c:axPos val="b"/>
        <c:delete val="0"/>
        <c:numFmt formatCode="General" sourceLinked="1"/>
        <c:majorTickMark val="out"/>
        <c:minorTickMark val="none"/>
        <c:tickLblPos val="nextTo"/>
        <c:crossAx val="43618988"/>
        <c:crosses val="autoZero"/>
        <c:auto val="1"/>
        <c:lblOffset val="100"/>
        <c:noMultiLvlLbl val="0"/>
      </c:catAx>
      <c:valAx>
        <c:axId val="43618988"/>
        <c:scaling>
          <c:orientation val="minMax"/>
          <c:max val="1"/>
        </c:scaling>
        <c:axPos val="l"/>
        <c:majorGridlines/>
        <c:delete val="0"/>
        <c:numFmt formatCode="General" sourceLinked="1"/>
        <c:majorTickMark val="out"/>
        <c:minorTickMark val="none"/>
        <c:tickLblPos val="nextTo"/>
        <c:crossAx val="19759635"/>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6"/>
          <c:order val="0"/>
          <c:tx>
            <c:strRef>
              <c:f>'Cumulative distributions'!$S$1</c:f>
              <c:strCache>
                <c:ptCount val="1"/>
                <c:pt idx="0">
                  <c:v>Early All</c:v>
                </c:pt>
              </c:strCache>
            </c:strRef>
          </c:tx>
          <c:spPr>
            <a:solidFill>
              <a:schemeClr val="accent1">
                <a:alpha val="1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distributions'!$S$2:$S$203</c:f>
              <c:numCache/>
            </c:numRef>
          </c:val>
        </c:ser>
        <c:ser>
          <c:idx val="7"/>
          <c:order val="1"/>
          <c:tx>
            <c:strRef>
              <c:f>'Cumulative distributions'!$T$1</c:f>
              <c:strCache>
                <c:ptCount val="1"/>
                <c:pt idx="0">
                  <c:v>Late All</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distributions'!$T$2:$T$203</c:f>
              <c:numCache/>
            </c:numRef>
          </c:val>
        </c:ser>
        <c:axId val="57026573"/>
        <c:axId val="43477110"/>
      </c:areaChart>
      <c:catAx>
        <c:axId val="57026573"/>
        <c:scaling>
          <c:orientation val="minMax"/>
        </c:scaling>
        <c:axPos val="b"/>
        <c:delete val="0"/>
        <c:numFmt formatCode="General" sourceLinked="1"/>
        <c:majorTickMark val="out"/>
        <c:minorTickMark val="none"/>
        <c:tickLblPos val="nextTo"/>
        <c:crossAx val="43477110"/>
        <c:crosses val="autoZero"/>
        <c:auto val="1"/>
        <c:lblOffset val="100"/>
        <c:noMultiLvlLbl val="0"/>
      </c:catAx>
      <c:valAx>
        <c:axId val="43477110"/>
        <c:scaling>
          <c:orientation val="minMax"/>
          <c:max val="1"/>
        </c:scaling>
        <c:axPos val="l"/>
        <c:majorGridlines/>
        <c:delete val="0"/>
        <c:numFmt formatCode="General" sourceLinked="1"/>
        <c:majorTickMark val="out"/>
        <c:minorTickMark val="none"/>
        <c:tickLblPos val="nextTo"/>
        <c:crossAx val="57026573"/>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Cumulative</a:t>
            </a:r>
            <a:r>
              <a:rPr lang="en-US" cap="none" u="none" baseline="0">
                <a:latin typeface="Arial"/>
                <a:ea typeface="Arial"/>
                <a:cs typeface="Arial"/>
              </a:rPr>
              <a:t> distribution of AI predictions</a:t>
            </a:r>
          </a:p>
        </c:rich>
      </c:tx>
      <c:layout/>
      <c:overlay val="0"/>
      <c:spPr>
        <a:noFill/>
        <a:ln>
          <a:noFill/>
        </a:ln>
      </c:spPr>
    </c:title>
    <c:plotArea>
      <c:layout/>
      <c:areaChart>
        <c:grouping val="standard"/>
        <c:varyColors val="0"/>
        <c:ser>
          <c:idx val="1"/>
          <c:order val="0"/>
          <c:tx>
            <c:v>Everyone</c:v>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55749671"/>
        <c:axId val="31984992"/>
      </c:areaChart>
      <c:catAx>
        <c:axId val="55749671"/>
        <c:scaling>
          <c:orientation val="minMax"/>
        </c:scaling>
        <c:axPos val="b"/>
        <c:delete val="0"/>
        <c:numFmt formatCode="General" sourceLinked="1"/>
        <c:majorTickMark val="out"/>
        <c:minorTickMark val="none"/>
        <c:tickLblPos val="nextTo"/>
        <c:crossAx val="31984992"/>
        <c:crosses val="autoZero"/>
        <c:auto val="1"/>
        <c:lblOffset val="100"/>
        <c:noMultiLvlLbl val="0"/>
      </c:catAx>
      <c:valAx>
        <c:axId val="31984992"/>
        <c:scaling>
          <c:orientation val="minMax"/>
          <c:max val="1"/>
        </c:scaling>
        <c:axPos val="l"/>
        <c:majorGridlines/>
        <c:delete val="0"/>
        <c:numFmt formatCode="General" sourceLinked="1"/>
        <c:majorTickMark val="out"/>
        <c:minorTickMark val="none"/>
        <c:tickLblPos val="nextTo"/>
        <c:crossAx val="5574967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distributions'!$H$1</c:f>
              <c:strCache>
                <c:ptCount val="1"/>
                <c:pt idx="0">
                  <c:v>Late AGI</c:v>
                </c:pt>
              </c:strCache>
            </c:strRef>
          </c:tx>
          <c:spPr>
            <a:solidFill>
              <a:schemeClr val="tx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distributions'!$H$52:$H$182</c:f>
              <c:numCache/>
            </c:numRef>
          </c:val>
        </c:ser>
        <c:ser>
          <c:idx val="3"/>
          <c:order val="1"/>
          <c:tx>
            <c:strRef>
              <c:f>'Cumulative distributions'!$J$1</c:f>
              <c:strCache>
                <c:ptCount val="1"/>
                <c:pt idx="0">
                  <c:v>Late Futurists</c:v>
                </c:pt>
              </c:strCache>
            </c:strRef>
          </c:tx>
          <c:spPr>
            <a:solidFill>
              <a:schemeClr val="accent6">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distributions'!$J$52:$J$182</c:f>
              <c:numCache/>
            </c:numRef>
          </c:val>
        </c:ser>
        <c:ser>
          <c:idx val="7"/>
          <c:order val="2"/>
          <c:tx>
            <c:strRef>
              <c:f>'Cumulative distributions'!$F$1</c:f>
              <c:strCache>
                <c:ptCount val="1"/>
                <c:pt idx="0">
                  <c:v>Late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distributions'!$F$52:$F$182</c:f>
              <c:numCache/>
            </c:numRef>
          </c:val>
        </c:ser>
        <c:ser>
          <c:idx val="5"/>
          <c:order val="3"/>
          <c:tx>
            <c:strRef>
              <c:f>'Cumulative distributions'!$L$1</c:f>
              <c:strCache>
                <c:ptCount val="1"/>
                <c:pt idx="0">
                  <c:v>Late 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distributions'!$L$52:$L$182</c:f>
              <c:numCache/>
            </c:numRef>
          </c:val>
        </c:ser>
        <c:axId val="19429473"/>
        <c:axId val="40647530"/>
      </c:areaChart>
      <c:catAx>
        <c:axId val="19429473"/>
        <c:scaling>
          <c:orientation val="minMax"/>
        </c:scaling>
        <c:axPos val="b"/>
        <c:delete val="0"/>
        <c:numFmt formatCode="General" sourceLinked="1"/>
        <c:majorTickMark val="out"/>
        <c:minorTickMark val="none"/>
        <c:tickLblPos val="nextTo"/>
        <c:crossAx val="40647530"/>
        <c:crosses val="autoZero"/>
        <c:auto val="1"/>
        <c:lblOffset val="100"/>
        <c:noMultiLvlLbl val="0"/>
      </c:catAx>
      <c:valAx>
        <c:axId val="40647530"/>
        <c:scaling>
          <c:orientation val="minMax"/>
          <c:max val="1"/>
        </c:scaling>
        <c:axPos val="l"/>
        <c:majorGridlines/>
        <c:delete val="0"/>
        <c:numFmt formatCode="General" sourceLinked="1"/>
        <c:majorTickMark val="out"/>
        <c:minorTickMark val="none"/>
        <c:tickLblPos val="nextTo"/>
        <c:crossAx val="19429473"/>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tx>
            <c:strRef>
              <c:f>'Cumulative distributions'!$H$1</c:f>
              <c:strCache>
                <c:ptCount val="1"/>
                <c:pt idx="0">
                  <c:v>Late AGI</c:v>
                </c:pt>
              </c:strCache>
            </c:strRef>
          </c:tx>
          <c:spPr>
            <a:solidFill>
              <a:schemeClr val="tx2">
                <a:lumMod val="40000"/>
                <a:lumOff val="6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distributions'!$H$52:$H$182</c:f>
              <c:numCache/>
            </c:numRef>
          </c:val>
        </c:ser>
        <c:ser>
          <c:idx val="7"/>
          <c:order val="1"/>
          <c:tx>
            <c:strRef>
              <c:f>'Cumulative distributions'!$F$1</c:f>
              <c:strCache>
                <c:ptCount val="1"/>
                <c:pt idx="0">
                  <c:v>Late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distributions'!$A$52:$A$182</c:f>
              <c:numCache/>
            </c:numRef>
          </c:cat>
          <c:val>
            <c:numRef>
              <c:f>'Cumulative distributions'!$F$52:$F$182</c:f>
              <c:numCache/>
            </c:numRef>
          </c:val>
        </c:ser>
        <c:axId val="30283451"/>
        <c:axId val="4115604"/>
      </c:areaChart>
      <c:catAx>
        <c:axId val="30283451"/>
        <c:scaling>
          <c:orientation val="minMax"/>
        </c:scaling>
        <c:axPos val="b"/>
        <c:delete val="0"/>
        <c:numFmt formatCode="General" sourceLinked="1"/>
        <c:majorTickMark val="out"/>
        <c:minorTickMark val="none"/>
        <c:tickLblPos val="nextTo"/>
        <c:crossAx val="4115604"/>
        <c:crosses val="autoZero"/>
        <c:auto val="1"/>
        <c:lblOffset val="100"/>
        <c:noMultiLvlLbl val="0"/>
      </c:catAx>
      <c:valAx>
        <c:axId val="4115604"/>
        <c:scaling>
          <c:orientation val="minMax"/>
          <c:max val="1"/>
        </c:scaling>
        <c:axPos val="l"/>
        <c:majorGridlines/>
        <c:delete val="0"/>
        <c:numFmt formatCode="General" sourceLinked="1"/>
        <c:majorTickMark val="out"/>
        <c:minorTickMark val="none"/>
        <c:tickLblPos val="nextTo"/>
        <c:crossAx val="3028345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3"/>
          <c:order val="0"/>
          <c:tx>
            <c:strRef>
              <c:f>'Cumulative distributions'!$I$1</c:f>
              <c:strCache>
                <c:ptCount val="1"/>
                <c:pt idx="0">
                  <c:v>Early Futurists</c:v>
                </c:pt>
              </c:strCache>
            </c:strRef>
          </c:tx>
          <c:spPr>
            <a:solidFill>
              <a:schemeClr val="accent6">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distributions'!$I$12:$I$182</c:f>
              <c:numCache/>
            </c:numRef>
          </c:val>
        </c:ser>
        <c:ser>
          <c:idx val="7"/>
          <c:order val="1"/>
          <c:tx>
            <c:strRef>
              <c:f>'Cumulative distributions'!$E$1</c:f>
              <c:strCache>
                <c:ptCount val="1"/>
                <c:pt idx="0">
                  <c:v>Early AI</c:v>
                </c:pt>
              </c:strCache>
            </c:strRef>
          </c:tx>
          <c:spPr>
            <a:solidFill>
              <a:schemeClr val="accent2">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distributions'!$E$12:$E$182</c:f>
              <c:numCache/>
            </c:numRef>
          </c:val>
        </c:ser>
        <c:ser>
          <c:idx val="5"/>
          <c:order val="2"/>
          <c:tx>
            <c:strRef>
              <c:f>'Cumulative distributions'!$K$1</c:f>
              <c:strCache>
                <c:ptCount val="1"/>
                <c:pt idx="0">
                  <c:v>Early Other</c:v>
                </c:pt>
              </c:strCache>
            </c:strRef>
          </c:tx>
          <c:spPr>
            <a:solidFill>
              <a:schemeClr val="accent3">
                <a:lumMod val="60000"/>
                <a:lumOff val="40000"/>
                <a:alpha val="5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distributions'!$A$12:$A$182</c:f>
              <c:numCache/>
            </c:numRef>
          </c:cat>
          <c:val>
            <c:numRef>
              <c:f>'Cumulative distributions'!$K$12:$K$182</c:f>
              <c:numCache/>
            </c:numRef>
          </c:val>
        </c:ser>
        <c:axId val="37040437"/>
        <c:axId val="64928478"/>
      </c:areaChart>
      <c:catAx>
        <c:axId val="37040437"/>
        <c:scaling>
          <c:orientation val="minMax"/>
        </c:scaling>
        <c:axPos val="b"/>
        <c:delete val="0"/>
        <c:numFmt formatCode="General" sourceLinked="1"/>
        <c:majorTickMark val="out"/>
        <c:minorTickMark val="none"/>
        <c:tickLblPos val="nextTo"/>
        <c:crossAx val="64928478"/>
        <c:crosses val="autoZero"/>
        <c:auto val="1"/>
        <c:lblOffset val="100"/>
        <c:noMultiLvlLbl val="0"/>
      </c:catAx>
      <c:valAx>
        <c:axId val="64928478"/>
        <c:scaling>
          <c:orientation val="minMax"/>
          <c:max val="1"/>
        </c:scaling>
        <c:axPos val="l"/>
        <c:majorGridlines/>
        <c:delete val="0"/>
        <c:numFmt formatCode="General" sourceLinked="1"/>
        <c:majorTickMark val="out"/>
        <c:minorTickMark val="none"/>
        <c:tickLblPos val="nextTo"/>
        <c:crossAx val="37040437"/>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Predictions since 2000 CDF</a:t>
            </a:r>
          </a:p>
        </c:rich>
      </c:tx>
      <c:layout/>
      <c:overlay val="0"/>
      <c:spPr>
        <a:noFill/>
        <a:ln>
          <a:noFill/>
        </a:ln>
      </c:spPr>
    </c:title>
    <c:plotArea>
      <c:layout/>
      <c:areaChart>
        <c:grouping val="standard"/>
        <c:varyColors val="0"/>
        <c:ser>
          <c:idx val="7"/>
          <c:order val="0"/>
          <c:tx>
            <c:strRef>
              <c:f>'Cumulative distributions'!$T$1</c:f>
              <c:strCache>
                <c:ptCount val="1"/>
                <c:pt idx="0">
                  <c:v>Late All</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distributions'!$A$55:$A$164</c:f>
              <c:numCache/>
            </c:numRef>
          </c:cat>
          <c:val>
            <c:numRef>
              <c:f>'Cumulative distributions'!$T$55:$T$164</c:f>
              <c:numCache/>
            </c:numRef>
          </c:val>
        </c:ser>
        <c:axId val="47485391"/>
        <c:axId val="24715336"/>
      </c:areaChart>
      <c:catAx>
        <c:axId val="47485391"/>
        <c:scaling>
          <c:orientation val="minMax"/>
        </c:scaling>
        <c:axPos val="b"/>
        <c:delete val="0"/>
        <c:numFmt formatCode="General" sourceLinked="1"/>
        <c:majorTickMark val="out"/>
        <c:minorTickMark val="none"/>
        <c:tickLblPos val="nextTo"/>
        <c:crossAx val="24715336"/>
        <c:crosses val="autoZero"/>
        <c:auto val="1"/>
        <c:lblOffset val="100"/>
        <c:noMultiLvlLbl val="0"/>
      </c:catAx>
      <c:valAx>
        <c:axId val="24715336"/>
        <c:scaling>
          <c:orientation val="minMax"/>
          <c:max val="1"/>
        </c:scaling>
        <c:axPos val="l"/>
        <c:majorGridlines/>
        <c:delete val="0"/>
        <c:numFmt formatCode="General" sourceLinked="1"/>
        <c:majorTickMark val="out"/>
        <c:minorTickMark val="none"/>
        <c:tickLblPos val="nextTo"/>
        <c:crossAx val="47485391"/>
        <c:crosses val="autoZero"/>
        <c:crossBetween val="midCat"/>
        <c:dispUnits/>
      </c:valAx>
    </c:plotArea>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0"/>
    <c:title>
      <c:tx>
        <c:rich>
          <a:bodyPr vert="horz" rot="0" anchor="ctr"/>
          <a:lstStyle/>
          <a:p>
            <a:pPr algn="ctr">
              <a:defRPr/>
            </a:pPr>
            <a:r>
              <a:rPr lang="en-US" cap="none" u="none" baseline="0">
                <a:latin typeface="Arial"/>
                <a:ea typeface="Arial"/>
                <a:cs typeface="Arial"/>
              </a:rPr>
              <a:t>Expert and non-expert </a:t>
            </a:r>
            <a:r>
              <a:rPr lang="en-US" cap="none" u="none" baseline="0">
                <a:latin typeface="Arial"/>
                <a:ea typeface="Arial"/>
                <a:cs typeface="Arial"/>
              </a:rPr>
              <a:t>minPY</a:t>
            </a:r>
          </a:p>
        </c:rich>
      </c:tx>
      <c:layout/>
      <c:overlay val="0"/>
      <c:spPr>
        <a:noFill/>
        <a:ln>
          <a:noFill/>
        </a:ln>
      </c:spPr>
    </c:title>
    <c:plotArea>
      <c:layout/>
      <c:areaChart>
        <c:grouping val="standard"/>
        <c:varyColors val="0"/>
        <c:ser>
          <c:idx val="1"/>
          <c:order val="0"/>
          <c:tx>
            <c:strRef>
              <c:f>'Cumulative distributions'!$V$1</c:f>
              <c:strCache>
                <c:ptCount val="1"/>
                <c:pt idx="0">
                  <c:v>Late expert</c:v>
                </c:pt>
              </c:strCache>
            </c:strRef>
          </c:tx>
          <c:spPr>
            <a:solidFill>
              <a:schemeClr val="tx2">
                <a:lumMod val="75000"/>
                <a:alpha val="42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distributions'!$A$42:$A$202</c:f>
              <c:numCache/>
            </c:numRef>
          </c:cat>
          <c:val>
            <c:numRef>
              <c:f>'Cumulative distributions'!$V$42:$V$202</c:f>
              <c:numCache/>
            </c:numRef>
          </c:val>
        </c:ser>
        <c:ser>
          <c:idx val="2"/>
          <c:order val="1"/>
          <c:tx>
            <c:strRef>
              <c:f>'Cumulative distributions'!$W$1</c:f>
              <c:strCache>
                <c:ptCount val="1"/>
                <c:pt idx="0">
                  <c:v>Late non-expert</c:v>
                </c:pt>
              </c:strCache>
            </c:strRef>
          </c:tx>
          <c:spPr>
            <a:solidFill>
              <a:schemeClr val="accent2">
                <a:lumMod val="75000"/>
                <a:alpha val="37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distributions'!$A$42:$A$202</c:f>
              <c:numCache/>
            </c:numRef>
          </c:cat>
          <c:val>
            <c:numRef>
              <c:f>'Cumulative distributions'!$W$42:$W$202</c:f>
              <c:numCache/>
            </c:numRef>
          </c:val>
        </c:ser>
        <c:axId val="21111433"/>
        <c:axId val="55785170"/>
      </c:areaChart>
      <c:catAx>
        <c:axId val="21111433"/>
        <c:scaling>
          <c:orientation val="minMax"/>
        </c:scaling>
        <c:axPos val="b"/>
        <c:delete val="0"/>
        <c:numFmt formatCode="General" sourceLinked="1"/>
        <c:majorTickMark val="none"/>
        <c:minorTickMark val="none"/>
        <c:tickLblPos val="nextTo"/>
        <c:crossAx val="55785170"/>
        <c:crosses val="autoZero"/>
        <c:auto val="1"/>
        <c:lblOffset val="100"/>
        <c:noMultiLvlLbl val="0"/>
      </c:catAx>
      <c:valAx>
        <c:axId val="55785170"/>
        <c:scaling>
          <c:orientation val="minMax"/>
          <c:max val="1"/>
        </c:scaling>
        <c:axPos val="l"/>
        <c:title>
          <c:tx>
            <c:rich>
              <a:bodyPr vert="horz" rot="-5400000" anchor="ctr"/>
              <a:lstStyle/>
              <a:p>
                <a:pPr algn="ctr">
                  <a:defRPr/>
                </a:pPr>
                <a:r>
                  <a:rPr lang="en-US" cap="none" u="none" baseline="0">
                    <a:latin typeface="Arial"/>
                    <a:ea typeface="Arial"/>
                    <a:cs typeface="Arial"/>
                  </a:rPr>
                  <a:t>Fraction</a:t>
                </a:r>
              </a:p>
            </c:rich>
          </c:tx>
          <c:layout/>
          <c:overlay val="0"/>
          <c:spPr>
            <a:noFill/>
            <a:ln>
              <a:noFill/>
            </a:ln>
          </c:spPr>
        </c:title>
        <c:majorGridlines/>
        <c:delete val="0"/>
        <c:numFmt formatCode="General" sourceLinked="1"/>
        <c:majorTickMark val="none"/>
        <c:minorTickMark val="none"/>
        <c:tickLblPos val="nextTo"/>
        <c:crossAx val="21111433"/>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1"/>
    <c:plotArea>
      <c:layout/>
      <c:scatterChart>
        <c:scatterStyle val="lineMarker"/>
        <c:varyColors val="0"/>
        <c:ser>
          <c:idx val="0"/>
          <c:order val="0"/>
          <c:tx>
            <c:strRef>
              <c:f>Data!$L$1</c:f>
              <c:strCache>
                <c:ptCount val="1"/>
                <c:pt idx="0">
                  <c:v>No AI till</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plus"/>
            <c:size val="12"/>
          </c:marker>
          <c:dLbls>
            <c:numFmt formatCode="General" sourceLinked="1"/>
            <c:showLegendKey val="0"/>
            <c:showVal val="0"/>
            <c:showBubbleSize val="0"/>
            <c:showCatName val="0"/>
            <c:showSerName val="0"/>
            <c:showPercent val="0"/>
          </c:dLbls>
          <c:xVal>
            <c:numRef>
              <c:f>Data!$H$2:$H$95</c:f>
              <c:numCache/>
            </c:numRef>
          </c:xVal>
          <c:yVal>
            <c:numRef>
              <c:f>Data!$L$2:$L$95</c:f>
              <c:numCache/>
            </c:numRef>
          </c:yVal>
          <c:smooth val="0"/>
        </c:ser>
        <c:ser>
          <c:idx val="1"/>
          <c:order val="1"/>
          <c:tx>
            <c:strRef>
              <c:f>Data!$M$1</c:f>
              <c:strCache>
                <c:ptCount val="1"/>
                <c:pt idx="0">
                  <c:v>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1"/>
          </c:marker>
          <c:dLbls>
            <c:numFmt formatCode="General" sourceLinked="1"/>
            <c:showLegendKey val="0"/>
            <c:showVal val="0"/>
            <c:showBubbleSize val="0"/>
            <c:showCatName val="0"/>
            <c:showSerName val="0"/>
            <c:showPercent val="0"/>
          </c:dLbls>
          <c:xVal>
            <c:numRef>
              <c:f>Data!$H$2:$H$95</c:f>
              <c:numCache/>
            </c:numRef>
          </c:xVal>
          <c:yVal>
            <c:numRef>
              <c:f>Data!$M$2:$M$95</c:f>
              <c:numCache/>
            </c:numRef>
          </c:yVal>
          <c:smooth val="0"/>
        </c:ser>
        <c:axId val="20252463"/>
        <c:axId val="48054440"/>
      </c:scatterChart>
      <c:valAx>
        <c:axId val="20252463"/>
        <c:scaling>
          <c:orientation val="minMax"/>
          <c:max val="2014"/>
        </c:scaling>
        <c:axPos val="b"/>
        <c:delete val="0"/>
        <c:numFmt formatCode="General" sourceLinked="1"/>
        <c:majorTickMark val="out"/>
        <c:minorTickMark val="none"/>
        <c:tickLblPos val="nextTo"/>
        <c:crossAx val="48054440"/>
        <c:crosses val="autoZero"/>
        <c:crossBetween val="midCat"/>
        <c:dispUnits/>
      </c:valAx>
      <c:valAx>
        <c:axId val="48054440"/>
        <c:scaling>
          <c:orientation val="minMax"/>
          <c:max val="2200"/>
          <c:min val="1960"/>
        </c:scaling>
        <c:axPos val="l"/>
        <c:majorGridlines/>
        <c:delete val="0"/>
        <c:numFmt formatCode="General" sourceLinked="1"/>
        <c:majorTickMark val="out"/>
        <c:minorTickMark val="none"/>
        <c:tickLblPos val="nextTo"/>
        <c:crossAx val="20252463"/>
        <c:crosses val="autoZero"/>
        <c:crossBetween val="midCat"/>
        <c:dispUnits/>
        <c:majorUnit val="10"/>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layout/>
      <c:overlay val="0"/>
      <c:spPr>
        <a:noFill/>
        <a:ln>
          <a:noFill/>
        </a:ln>
      </c:spPr>
      <c:txPr>
        <a:bodyPr vert="horz" rot="0"/>
        <a:lstStyle/>
        <a:p>
          <a:pPr>
            <a:defRPr lang="en-US" cap="none" sz="1800" b="1" u="none" baseline="0">
              <a:latin typeface="Arial"/>
              <a:ea typeface="Arial"/>
              <a:cs typeface="Arial"/>
            </a:defRPr>
          </a:pPr>
        </a:p>
      </c:txPr>
    </c:title>
    <c:plotArea>
      <c:layout/>
      <c:barChart>
        <c:barDir val="col"/>
        <c:grouping val="clustered"/>
        <c:varyColors val="0"/>
        <c:ser>
          <c:idx val="1"/>
          <c:order val="0"/>
          <c:tx>
            <c:strRef>
              <c:f>'Time to prediction'!$A$1</c:f>
              <c:strCache>
                <c:ptCount val="1"/>
                <c:pt idx="0">
                  <c:v>Time to prediction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prediction'!$C$2:$C$24</c:f>
              <c:numCache/>
            </c:numRef>
          </c:val>
        </c:ser>
        <c:axId val="32304483"/>
        <c:axId val="22304892"/>
      </c:barChart>
      <c:catAx>
        <c:axId val="32304483"/>
        <c:scaling>
          <c:orientation val="minMax"/>
        </c:scaling>
        <c:axPos val="b"/>
        <c:delete val="0"/>
        <c:numFmt formatCode="General" sourceLinked="1"/>
        <c:majorTickMark val="out"/>
        <c:minorTickMark val="none"/>
        <c:tickLblPos val="nextTo"/>
        <c:crossAx val="22304892"/>
        <c:crosses val="autoZero"/>
        <c:auto val="1"/>
        <c:lblOffset val="100"/>
        <c:noMultiLvlLbl val="0"/>
      </c:catAx>
      <c:valAx>
        <c:axId val="22304892"/>
        <c:scaling>
          <c:orientation val="minMax"/>
        </c:scaling>
        <c:axPos val="l"/>
        <c:majorGridlines/>
        <c:delete val="0"/>
        <c:numFmt formatCode="General" sourceLinked="1"/>
        <c:majorTickMark val="out"/>
        <c:minorTickMark val="none"/>
        <c:tickLblPos val="nextTo"/>
        <c:crossAx val="3230448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prediction'!$G$1</c:f>
              <c:strCache>
                <c:ptCount val="1"/>
                <c:pt idx="0">
                  <c:v>Fraction within that time - Early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prediction'!$G$2:$G$24</c:f>
              <c:numCache/>
            </c:numRef>
          </c:val>
        </c:ser>
        <c:ser>
          <c:idx val="1"/>
          <c:order val="1"/>
          <c:tx>
            <c:strRef>
              <c:f>'Time to prediction'!$H$1</c:f>
              <c:strCache>
                <c:ptCount val="1"/>
                <c:pt idx="0">
                  <c:v>Fraction within that time - Late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prediction'!$H$2:$H$24</c:f>
              <c:numCache/>
            </c:numRef>
          </c:val>
        </c:ser>
        <c:axId val="66526301"/>
        <c:axId val="61865798"/>
      </c:barChart>
      <c:catAx>
        <c:axId val="66526301"/>
        <c:scaling>
          <c:orientation val="minMax"/>
        </c:scaling>
        <c:axPos val="b"/>
        <c:delete val="0"/>
        <c:numFmt formatCode="General" sourceLinked="1"/>
        <c:majorTickMark val="out"/>
        <c:minorTickMark val="none"/>
        <c:tickLblPos val="nextTo"/>
        <c:crossAx val="61865798"/>
        <c:crosses val="autoZero"/>
        <c:auto val="1"/>
        <c:lblOffset val="100"/>
        <c:noMultiLvlLbl val="0"/>
      </c:catAx>
      <c:valAx>
        <c:axId val="61865798"/>
        <c:scaling>
          <c:orientation val="minMax"/>
        </c:scaling>
        <c:axPos val="l"/>
        <c:majorGridlines/>
        <c:delete val="0"/>
        <c:numFmt formatCode="General" sourceLinked="1"/>
        <c:majorTickMark val="out"/>
        <c:minorTickMark val="none"/>
        <c:tickLblPos val="nextTo"/>
        <c:crossAx val="6652630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prediction'!$J$1</c:f>
              <c:strCache>
                <c:ptCount val="1"/>
                <c:pt idx="0">
                  <c:v>Number of predictions that far out - Early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prediction'!$J$2:$J$24</c:f>
              <c:numCache/>
            </c:numRef>
          </c:val>
        </c:ser>
        <c:ser>
          <c:idx val="1"/>
          <c:order val="1"/>
          <c:tx>
            <c:strRef>
              <c:f>'Time to prediction'!$K$1</c:f>
              <c:strCache>
                <c:ptCount val="1"/>
                <c:pt idx="0">
                  <c:v>Number of predictions that far out - Late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prediction'!$A$2:$A$24</c:f>
              <c:numCache/>
            </c:numRef>
          </c:cat>
          <c:val>
            <c:numRef>
              <c:f>'Time to prediction'!$K$2:$K$24</c:f>
              <c:numCache/>
            </c:numRef>
          </c:val>
        </c:ser>
        <c:axId val="19921271"/>
        <c:axId val="45073712"/>
      </c:barChart>
      <c:catAx>
        <c:axId val="19921271"/>
        <c:scaling>
          <c:orientation val="minMax"/>
        </c:scaling>
        <c:axPos val="b"/>
        <c:delete val="0"/>
        <c:numFmt formatCode="General" sourceLinked="1"/>
        <c:majorTickMark val="out"/>
        <c:minorTickMark val="none"/>
        <c:tickLblPos val="nextTo"/>
        <c:crossAx val="45073712"/>
        <c:crosses val="autoZero"/>
        <c:auto val="1"/>
        <c:lblOffset val="100"/>
        <c:noMultiLvlLbl val="0"/>
      </c:catAx>
      <c:valAx>
        <c:axId val="45073712"/>
        <c:scaling>
          <c:orientation val="minMax"/>
        </c:scaling>
        <c:axPos val="l"/>
        <c:majorGridlines/>
        <c:delete val="0"/>
        <c:numFmt formatCode="General" sourceLinked="1"/>
        <c:majorTickMark val="out"/>
        <c:minorTickMark val="none"/>
        <c:tickLblPos val="nextTo"/>
        <c:crossAx val="1992127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0"/>
        <c:ser>
          <c:idx val="0"/>
          <c:order val="0"/>
          <c:tx>
            <c:strRef>
              <c:f>'Time to prediction (2)'!$G$1</c:f>
              <c:strCache>
                <c:ptCount val="1"/>
                <c:pt idx="0">
                  <c:v>Cumulative early predictions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 (2)'!$A$2:$A$207</c:f>
              <c:numCache/>
            </c:numRef>
          </c:cat>
          <c:val>
            <c:numRef>
              <c:f>'Time to prediction (2)'!$G$2:$G$207</c:f>
              <c:numCache/>
            </c:numRef>
          </c:val>
        </c:ser>
        <c:ser>
          <c:idx val="1"/>
          <c:order val="1"/>
          <c:tx>
            <c:strRef>
              <c:f>'Time to prediction (2)'!$H$1</c:f>
              <c:strCache>
                <c:ptCount val="1"/>
                <c:pt idx="0">
                  <c:v>Cumulative late predictions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'Time to prediction (2)'!$A$2:$A$207</c:f>
              <c:numCache/>
            </c:numRef>
          </c:cat>
          <c:val>
            <c:numRef>
              <c:f>'Time to prediction (2)'!$H$2:$H$207</c:f>
              <c:numCache/>
            </c:numRef>
          </c:val>
        </c:ser>
        <c:axId val="3010225"/>
        <c:axId val="27092026"/>
      </c:barChart>
      <c:catAx>
        <c:axId val="3010225"/>
        <c:scaling>
          <c:orientation val="minMax"/>
        </c:scaling>
        <c:axPos val="b"/>
        <c:delete val="0"/>
        <c:numFmt formatCode="General" sourceLinked="1"/>
        <c:majorTickMark val="out"/>
        <c:minorTickMark val="none"/>
        <c:tickLblPos val="nextTo"/>
        <c:crossAx val="27092026"/>
        <c:crosses val="autoZero"/>
        <c:auto val="1"/>
        <c:lblOffset val="100"/>
        <c:noMultiLvlLbl val="0"/>
      </c:catAx>
      <c:valAx>
        <c:axId val="27092026"/>
        <c:scaling>
          <c:orientation val="minMax"/>
        </c:scaling>
        <c:axPos val="l"/>
        <c:majorGridlines/>
        <c:delete val="0"/>
        <c:numFmt formatCode="General" sourceLinked="1"/>
        <c:majorTickMark val="out"/>
        <c:minorTickMark val="none"/>
        <c:tickLblPos val="nextTo"/>
        <c:crossAx val="3010225"/>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Arial"/>
                <a:ea typeface="Arial"/>
                <a:cs typeface="Arial"/>
              </a:rPr>
              <a:t>Survey medians and </a:t>
            </a:r>
            <a:r>
              <a:rPr lang="en-US" cap="none" sz="1800" b="1" i="0" u="none" baseline="0">
                <a:latin typeface="Arial"/>
                <a:ea typeface="Arial"/>
                <a:cs typeface="Arial"/>
              </a:rPr>
              <a:t>minPY</a:t>
            </a:r>
          </a:p>
        </c:rich>
      </c:tx>
      <c:layout/>
      <c:overlay val="0"/>
      <c:spPr>
        <a:noFill/>
        <a:ln>
          <a:noFill/>
        </a:ln>
      </c:spPr>
    </c:title>
    <c:plotArea>
      <c:layout/>
      <c:scatterChart>
        <c:scatterStyle val="lineMarker"/>
        <c:varyColors val="0"/>
        <c:ser>
          <c:idx val="1"/>
          <c:order val="0"/>
          <c:tx>
            <c:strRef>
              <c:f>'Basic statistics'!$U$65</c:f>
              <c:strCache>
                <c:ptCount val="1"/>
                <c:pt idx="0">
                  <c:v>Median or 50%</c:v>
                </c:pt>
              </c:strCache>
            </c:strRef>
          </c:tx>
          <c:spPr>
            <a:ln w="47625">
              <a:noFill/>
            </a:ln>
            <a:effectLst>
              <a:glow rad="152400">
                <a:schemeClr val="tx2">
                  <a:lumMod val="60000"/>
                  <a:lumOff val="40000"/>
                  <a:alpha val="92000"/>
                </a:schemeClr>
              </a:glow>
            </a:effectLst>
          </c:spPr>
          <c:extLst>
            <c:ext xmlns:c14="http://schemas.microsoft.com/office/drawing/2007/8/2/chart" uri="{6F2FDCE9-48DA-4B69-8628-5D25D57E5C99}">
              <c14:invertSolidFillFmt>
                <c14:spPr>
                  <a:solidFill>
                    <a:srgbClr val="000000"/>
                  </a:solidFill>
                </c14:spPr>
              </c14:invertSolidFillFmt>
            </c:ext>
          </c:extLst>
          <c:marker>
            <c:symbol val="square"/>
            <c:size val="18"/>
            <c:spPr>
              <a:solidFill>
                <a:schemeClr val="accent2">
                  <a:lumMod val="60000"/>
                  <a:lumOff val="40000"/>
                  <a:alpha val="75000"/>
                </a:schemeClr>
              </a:solidFill>
              <a:ln>
                <a:solidFill>
                  <a:schemeClr val="accent2">
                    <a:lumMod val="50000"/>
                  </a:schemeClr>
                </a:solidFill>
              </a:ln>
              <a:effectLst>
                <a:glow rad="152400">
                  <a:schemeClr val="tx2">
                    <a:lumMod val="60000"/>
                    <a:lumOff val="40000"/>
                    <a:alpha val="92000"/>
                  </a:schemeClr>
                </a:glow>
              </a:effectLst>
            </c:spPr>
          </c:marker>
          <c:dLbls>
            <c:numFmt formatCode="General" sourceLinked="1"/>
            <c:showLegendKey val="0"/>
            <c:showVal val="0"/>
            <c:showBubbleSize val="0"/>
            <c:showCatName val="0"/>
            <c:showSerName val="0"/>
            <c:showPercent val="0"/>
          </c:dLbls>
          <c:xVal>
            <c:numRef>
              <c:f>'Basic statistics'!$K$66:$K$77</c:f>
              <c:numCache/>
            </c:numRef>
          </c:xVal>
          <c:yVal>
            <c:numRef>
              <c:f>'Basic statistics'!$U$66:$U$77</c:f>
              <c:numCache/>
            </c:numRef>
          </c:yVal>
          <c:smooth val="0"/>
        </c:ser>
        <c:ser>
          <c:idx val="0"/>
          <c:order val="1"/>
          <c:tx>
            <c:strRef>
              <c:f>Data!$P$1</c:f>
              <c:strCache>
                <c:ptCount val="1"/>
                <c:pt idx="0">
                  <c:v>Time to 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3"/>
            <c:spPr>
              <a:ln>
                <a:solidFill>
                  <a:schemeClr val="tx2">
                    <a:lumMod val="75000"/>
                  </a:schemeClr>
                </a:solidFill>
              </a:ln>
            </c:spPr>
          </c:marker>
          <c:dLbls>
            <c:numFmt formatCode="General" sourceLinked="1"/>
            <c:showLegendKey val="0"/>
            <c:showVal val="0"/>
            <c:showBubbleSize val="0"/>
            <c:showCatName val="0"/>
            <c:showSerName val="0"/>
            <c:showPercent val="0"/>
          </c:dLbls>
          <c:xVal>
            <c:numRef>
              <c:f>Data!$H$2:$H$95</c:f>
              <c:numCache/>
            </c:numRef>
          </c:xVal>
          <c:yVal>
            <c:numRef>
              <c:f>Data!$P$2:$P$95</c:f>
              <c:numCache/>
            </c:numRef>
          </c:yVal>
          <c:smooth val="0"/>
        </c:ser>
        <c:axId val="29836777"/>
        <c:axId val="95538"/>
      </c:scatterChart>
      <c:valAx>
        <c:axId val="29836777"/>
        <c:scaling>
          <c:orientation val="minMax"/>
          <c:max val="2015"/>
        </c:scaling>
        <c:axPos val="b"/>
        <c:delete val="0"/>
        <c:numFmt formatCode="General" sourceLinked="1"/>
        <c:majorTickMark val="out"/>
        <c:minorTickMark val="none"/>
        <c:tickLblPos val="nextTo"/>
        <c:crossAx val="95538"/>
        <c:crosses val="autoZero"/>
        <c:crossBetween val="midCat"/>
        <c:dispUnits/>
      </c:valAx>
      <c:valAx>
        <c:axId val="95538"/>
        <c:scaling>
          <c:orientation val="minMax"/>
          <c:max val="250"/>
          <c:min val="0.01"/>
        </c:scaling>
        <c:axPos val="l"/>
        <c:majorGridlines/>
        <c:delete val="0"/>
        <c:numFmt formatCode="General" sourceLinked="1"/>
        <c:majorTickMark val="out"/>
        <c:minorTickMark val="none"/>
        <c:tickLblPos val="nextTo"/>
        <c:crossAx val="29836777"/>
        <c:crosses val="autoZero"/>
        <c:crossBetween val="midCat"/>
        <c:dispUnits/>
        <c:majorUnit val="10"/>
      </c:valAx>
    </c:plotArea>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layout/>
      <c:overlay val="0"/>
      <c:spPr>
        <a:noFill/>
        <a:ln>
          <a:noFill/>
        </a:ln>
      </c:spPr>
      <c:txPr>
        <a:bodyPr vert="horz" rot="0"/>
        <a:lstStyle/>
        <a:p>
          <a:pPr>
            <a:defRPr lang="en-US" cap="none" sz="1800" b="1" u="none" baseline="0">
              <a:latin typeface="Arial"/>
              <a:ea typeface="Arial"/>
              <a:cs typeface="Arial"/>
            </a:defRPr>
          </a:pPr>
        </a:p>
      </c:txPr>
    </c:title>
    <c:plotArea>
      <c:layout/>
      <c:scatterChart>
        <c:scatterStyle val="lineMarker"/>
        <c:varyColors val="0"/>
        <c:ser>
          <c:idx val="0"/>
          <c:order val="0"/>
          <c:tx>
            <c:strRef>
              <c:f>'Basic statistics'!$V$65</c:f>
              <c:strCache>
                <c:ptCount val="1"/>
                <c:pt idx="0">
                  <c:v>Survey median</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'Basic statistics'!$K$66:$K$77</c:f>
              <c:numCache/>
            </c:numRef>
          </c:xVal>
          <c:yVal>
            <c:numRef>
              <c:f>'Basic statistics'!$V$66:$V$77</c:f>
              <c:numCache/>
            </c:numRef>
          </c:yVal>
          <c:smooth val="0"/>
        </c:ser>
        <c:axId val="859843"/>
        <c:axId val="7738588"/>
      </c:scatterChart>
      <c:valAx>
        <c:axId val="859843"/>
        <c:scaling>
          <c:orientation val="minMax"/>
        </c:scaling>
        <c:axPos val="b"/>
        <c:delete val="0"/>
        <c:numFmt formatCode="General" sourceLinked="1"/>
        <c:majorTickMark val="out"/>
        <c:minorTickMark val="none"/>
        <c:tickLblPos val="nextTo"/>
        <c:crossAx val="7738588"/>
        <c:crosses val="autoZero"/>
        <c:crossBetween val="midCat"/>
        <c:dispUnits/>
      </c:valAx>
      <c:valAx>
        <c:axId val="7738588"/>
        <c:scaling>
          <c:orientation val="minMax"/>
        </c:scaling>
        <c:axPos val="l"/>
        <c:majorGridlines/>
        <c:delete val="0"/>
        <c:numFmt formatCode="General" sourceLinked="1"/>
        <c:majorTickMark val="out"/>
        <c:minorTickMark val="none"/>
        <c:tickLblPos val="nextTo"/>
        <c:crossAx val="859843"/>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4"/>
    </mc:Choice>
    <mc:Fallback>
      <c:style val="34"/>
    </mc:Fallback>
  </mc:AlternateContent>
  <c:chart>
    <c:autoTitleDeleted val="0"/>
    <c:title>
      <c:tx>
        <c:rich>
          <a:bodyPr vert="horz" rot="0" anchor="ctr"/>
          <a:lstStyle/>
          <a:p>
            <a:pPr algn="ctr">
              <a:defRPr/>
            </a:pPr>
            <a:r>
              <a:rPr lang="en-US" cap="none" u="none" baseline="0">
                <a:latin typeface="Arial"/>
                <a:ea typeface="Arial"/>
                <a:cs typeface="Arial"/>
              </a:rPr>
              <a:t>AI predictions over time</a:t>
            </a:r>
          </a:p>
        </c:rich>
      </c:tx>
      <c:layout/>
      <c:overlay val="0"/>
      <c:spPr>
        <a:noFill/>
        <a:ln>
          <a:noFill/>
        </a:ln>
      </c:spPr>
    </c:title>
    <c:plotArea>
      <c:layout/>
      <c:scatterChart>
        <c:scatterStyle val="lineMarker"/>
        <c:varyColors val="0"/>
        <c:ser>
          <c:idx val="1"/>
          <c:order val="0"/>
          <c:tx>
            <c:strRef>
              <c:f>Data!$L$1</c:f>
              <c:strCache>
                <c:ptCount val="1"/>
                <c:pt idx="0">
                  <c:v>No AI till</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2">
                  <a:lumMod val="60000"/>
                  <a:lumOff val="40000"/>
                  <a:alpha val="13000"/>
                </a:schemeClr>
              </a:solidFill>
            </c:spPr>
          </c:marker>
          <c:dLbls>
            <c:numFmt formatCode="General" sourceLinked="1"/>
            <c:showLegendKey val="0"/>
            <c:showVal val="0"/>
            <c:showBubbleSize val="0"/>
            <c:showCatName val="0"/>
            <c:showSerName val="0"/>
            <c:showPercent val="0"/>
          </c:dLbls>
          <c:xVal>
            <c:numRef>
              <c:f>Data!$H$2:$H$95</c:f>
              <c:numCache/>
            </c:numRef>
          </c:xVal>
          <c:yVal>
            <c:numRef>
              <c:f>Data!$L$2:$L$95</c:f>
              <c:numCache/>
            </c:numRef>
          </c:yVal>
          <c:smooth val="0"/>
        </c:ser>
        <c:ser>
          <c:idx val="2"/>
          <c:order val="1"/>
          <c:tx>
            <c:strRef>
              <c:f>Data!$M$1</c:f>
              <c:strCache>
                <c:ptCount val="1"/>
                <c:pt idx="0">
                  <c:v>AI after</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3">
                  <a:lumMod val="60000"/>
                  <a:lumOff val="40000"/>
                  <a:alpha val="9000"/>
                </a:schemeClr>
              </a:solidFill>
              <a:ln>
                <a:solidFill>
                  <a:schemeClr val="accent3">
                    <a:lumMod val="50000"/>
                  </a:schemeClr>
                </a:solidFill>
              </a:ln>
            </c:spPr>
          </c:marker>
          <c:dLbls>
            <c:numFmt formatCode="General" sourceLinked="1"/>
            <c:showLegendKey val="0"/>
            <c:showVal val="0"/>
            <c:showBubbleSize val="0"/>
            <c:showCatName val="0"/>
            <c:showSerName val="0"/>
            <c:showPercent val="0"/>
          </c:dLbls>
          <c:xVal>
            <c:numRef>
              <c:f>Data!$H$2:$H$95</c:f>
              <c:numCache/>
            </c:numRef>
          </c:xVal>
          <c:yVal>
            <c:numRef>
              <c:f>Data!$M$2:$M$95</c:f>
              <c:numCache/>
            </c:numRef>
          </c:yVal>
          <c:smooth val="0"/>
        </c:ser>
        <c:ser>
          <c:idx val="0"/>
          <c:order val="2"/>
          <c:tx>
            <c:strRef>
              <c:f>'Basic statistics'!$V$65</c:f>
              <c:strCache>
                <c:ptCount val="1"/>
                <c:pt idx="0">
                  <c:v>Survey median</c:v>
                </c:pt>
              </c:strCache>
            </c:strRef>
          </c:tx>
          <c:spPr>
            <a:ln w="47625">
              <a:noFill/>
            </a:ln>
          </c:spPr>
          <c:extLst>
            <c:ext xmlns:c14="http://schemas.microsoft.com/office/drawing/2007/8/2/chart" uri="{6F2FDCE9-48DA-4B69-8628-5D25D57E5C99}">
              <c14:invertSolidFillFmt>
                <c14:spPr>
                  <a:solidFill>
                    <a:srgbClr val="000000"/>
                  </a:solidFill>
                </c14:spPr>
              </c14:invertSolidFillFmt>
            </c:ext>
          </c:extLst>
          <c:marker>
            <c:symbol val="x"/>
            <c:size val="16"/>
            <c:spPr>
              <a:noFill/>
              <a:ln w="15875" cap="rnd">
                <a:solidFill>
                  <a:schemeClr val="tx2">
                    <a:lumMod val="75000"/>
                  </a:schemeClr>
                </a:solidFill>
                <a:prstDash val="solid"/>
                <a:round/>
              </a:ln>
            </c:spPr>
          </c:marker>
          <c:dLbls>
            <c:numFmt formatCode="General" sourceLinked="1"/>
            <c:showLegendKey val="0"/>
            <c:showVal val="0"/>
            <c:showBubbleSize val="0"/>
            <c:showCatName val="0"/>
            <c:showSerName val="0"/>
            <c:showPercent val="0"/>
          </c:dLbls>
          <c:xVal>
            <c:numRef>
              <c:f>'Basic statistics'!$K$66:$K$77</c:f>
              <c:numCache/>
            </c:numRef>
          </c:xVal>
          <c:yVal>
            <c:numRef>
              <c:f>'Basic statistics'!$V$66:$V$77</c:f>
              <c:numCache/>
            </c:numRef>
          </c:yVal>
          <c:smooth val="0"/>
        </c:ser>
        <c:axId val="2538429"/>
        <c:axId val="22845862"/>
      </c:scatterChart>
      <c:valAx>
        <c:axId val="2538429"/>
        <c:scaling>
          <c:orientation val="minMax"/>
          <c:min val="1960"/>
        </c:scaling>
        <c:axPos val="b"/>
        <c:delete val="0"/>
        <c:numFmt formatCode="General" sourceLinked="1"/>
        <c:majorTickMark val="out"/>
        <c:minorTickMark val="none"/>
        <c:tickLblPos val="nextTo"/>
        <c:crossAx val="22845862"/>
        <c:crosses val="autoZero"/>
        <c:crossBetween val="midCat"/>
        <c:dispUnits/>
      </c:valAx>
      <c:valAx>
        <c:axId val="22845862"/>
        <c:scaling>
          <c:orientation val="minMax"/>
          <c:max val="2320"/>
          <c:min val="1960"/>
        </c:scaling>
        <c:axPos val="l"/>
        <c:majorGridlines/>
        <c:delete val="0"/>
        <c:numFmt formatCode="General" sourceLinked="1"/>
        <c:majorTickMark val="out"/>
        <c:minorTickMark val="none"/>
        <c:tickLblPos val="nextTo"/>
        <c:crossAx val="2538429"/>
        <c:crosses val="autoZero"/>
        <c:crossBetween val="midCat"/>
        <c:dispUnits/>
        <c:majorUnit val="20"/>
        <c:minorUnit val="5"/>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1"/>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4286167"/>
        <c:axId val="38575504"/>
      </c:areaChart>
      <c:catAx>
        <c:axId val="4286167"/>
        <c:scaling>
          <c:orientation val="minMax"/>
        </c:scaling>
        <c:axPos val="b"/>
        <c:delete val="0"/>
        <c:numFmt formatCode="General" sourceLinked="1"/>
        <c:majorTickMark val="out"/>
        <c:minorTickMark val="none"/>
        <c:tickLblPos val="nextTo"/>
        <c:crossAx val="38575504"/>
        <c:crosses val="autoZero"/>
        <c:auto val="1"/>
        <c:lblOffset val="100"/>
        <c:noMultiLvlLbl val="0"/>
      </c:catAx>
      <c:valAx>
        <c:axId val="38575504"/>
        <c:scaling>
          <c:orientation val="minMax"/>
          <c:max val="1"/>
        </c:scaling>
        <c:axPos val="l"/>
        <c:majorGridlines/>
        <c:delete val="0"/>
        <c:numFmt formatCode="General" sourceLinked="1"/>
        <c:majorTickMark val="out"/>
        <c:minorTickMark val="none"/>
        <c:tickLblPos val="nextTo"/>
        <c:crossAx val="4286167"/>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1"/>
          <c:order val="0"/>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'Cumulative distributions'!#REF!</c:f>
            </c:strRef>
          </c:cat>
          <c:val>
            <c:numRef>
              <c:f>'Cumulative distributions'!$C$2:$C$203</c:f>
              <c:numCache/>
            </c:numRef>
          </c:val>
        </c:ser>
        <c:axId val="11635217"/>
        <c:axId val="37608090"/>
      </c:areaChart>
      <c:catAx>
        <c:axId val="11635217"/>
        <c:scaling>
          <c:orientation val="minMax"/>
        </c:scaling>
        <c:axPos val="b"/>
        <c:delete val="0"/>
        <c:numFmt formatCode="General" sourceLinked="1"/>
        <c:majorTickMark val="out"/>
        <c:minorTickMark val="none"/>
        <c:tickLblPos val="nextTo"/>
        <c:crossAx val="37608090"/>
        <c:crosses val="autoZero"/>
        <c:auto val="1"/>
        <c:lblOffset val="100"/>
        <c:noMultiLvlLbl val="0"/>
      </c:catAx>
      <c:valAx>
        <c:axId val="37608090"/>
        <c:scaling>
          <c:orientation val="minMax"/>
        </c:scaling>
        <c:axPos val="l"/>
        <c:majorGridlines/>
        <c:delete val="0"/>
        <c:numFmt formatCode="General" sourceLinked="1"/>
        <c:majorTickMark val="out"/>
        <c:minorTickMark val="none"/>
        <c:tickLblPos val="nextTo"/>
        <c:crossAx val="11635217"/>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0"/>
          <c:order val="0"/>
          <c:spPr>
            <a:solidFill>
              <a:schemeClr val="tx2">
                <a:lumMod val="20000"/>
                <a:lumOff val="80000"/>
                <a:alpha val="36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'Cumulative distributions'!#REF!</c:f>
            </c:strRef>
          </c:cat>
          <c:val>
            <c:numRef>
              <c:f>'Cumulative distributions'!$C$2:$C$203</c:f>
              <c:numCache/>
            </c:numRef>
          </c:val>
        </c:ser>
        <c:ser>
          <c:idx val="1"/>
          <c:order val="1"/>
          <c:spPr>
            <a:solidFill>
              <a:schemeClr val="accent2">
                <a:alpha val="11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axId val="2928491"/>
        <c:axId val="26356420"/>
      </c:areaChart>
      <c:catAx>
        <c:axId val="2928491"/>
        <c:scaling>
          <c:orientation val="minMax"/>
        </c:scaling>
        <c:axPos val="b"/>
        <c:delete val="0"/>
        <c:numFmt formatCode="General" sourceLinked="1"/>
        <c:majorTickMark val="out"/>
        <c:minorTickMark val="none"/>
        <c:tickLblPos val="nextTo"/>
        <c:crossAx val="26356420"/>
        <c:crosses val="autoZero"/>
        <c:auto val="1"/>
        <c:lblOffset val="100"/>
        <c:noMultiLvlLbl val="0"/>
      </c:catAx>
      <c:valAx>
        <c:axId val="26356420"/>
        <c:scaling>
          <c:orientation val="minMax"/>
          <c:max val="1"/>
        </c:scaling>
        <c:axPos val="l"/>
        <c:majorGridlines/>
        <c:delete val="0"/>
        <c:numFmt formatCode="General" sourceLinked="1"/>
        <c:majorTickMark val="out"/>
        <c:minorTickMark val="none"/>
        <c:tickLblPos val="nextTo"/>
        <c:crossAx val="2928491"/>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areaChart>
        <c:grouping val="standard"/>
        <c:varyColors val="0"/>
        <c:ser>
          <c:idx val="6"/>
          <c:order val="0"/>
          <c:tx>
            <c:strRef>
              <c:f>'Cumulative distributions'!$E$1</c:f>
              <c:strCache>
                <c:ptCount val="1"/>
                <c:pt idx="0">
                  <c:v>Early AI</c:v>
                </c:pt>
              </c:strCache>
            </c:strRef>
          </c:tx>
          <c:spPr>
            <a:solidFill>
              <a:schemeClr val="accent1">
                <a:alpha val="10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distributions'!$E$2:$E$203</c:f>
              <c:numCache/>
            </c:numRef>
          </c:val>
        </c:ser>
        <c:ser>
          <c:idx val="0"/>
          <c:order val="1"/>
          <c:tx>
            <c:strRef>
              <c:f>'Cumulative distributions'!$H$1</c:f>
              <c:strCache>
                <c:ptCount val="1"/>
                <c:pt idx="0">
                  <c:v>Late AGI</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distributions'!$H$2:$H$203</c:f>
              <c:numCache/>
            </c:numRef>
          </c:val>
        </c:ser>
        <c:ser>
          <c:idx val="3"/>
          <c:order val="2"/>
          <c:tx>
            <c:strRef>
              <c:f>'Cumulative distributions'!$J$1</c:f>
              <c:strCache>
                <c:ptCount val="1"/>
                <c:pt idx="0">
                  <c:v>Late Futurists</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distributions'!$J$2:$J$203</c:f>
              <c:numCache/>
            </c:numRef>
          </c:val>
        </c:ser>
        <c:ser>
          <c:idx val="7"/>
          <c:order val="3"/>
          <c:tx>
            <c:strRef>
              <c:f>'Cumulative distributions'!$F$1</c:f>
              <c:strCache>
                <c:ptCount val="1"/>
                <c:pt idx="0">
                  <c:v>Late AI</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distributions'!$F$2:$F$203</c:f>
              <c:numCache/>
            </c:numRef>
          </c:val>
        </c:ser>
        <c:ser>
          <c:idx val="1"/>
          <c:order val="4"/>
          <c:tx>
            <c:v>Everyone</c:v>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distributions'!$B$2:$B$203</c:f>
              <c:numCache/>
            </c:numRef>
          </c:val>
        </c:ser>
        <c:ser>
          <c:idx val="4"/>
          <c:order val="5"/>
          <c:tx>
            <c:strRef>
              <c:f>'Cumulative distributions'!$I$1</c:f>
              <c:strCache>
                <c:ptCount val="1"/>
                <c:pt idx="0">
                  <c:v>Early Futurists</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distributions'!$I$2:$I$203</c:f>
              <c:numCache/>
            </c:numRef>
          </c:val>
        </c:ser>
        <c:ser>
          <c:idx val="2"/>
          <c:order val="6"/>
          <c:tx>
            <c:strRef>
              <c:f>'Cumulative distributions'!$K$1</c:f>
              <c:strCache>
                <c:ptCount val="1"/>
                <c:pt idx="0">
                  <c:v>Early Other</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distributions'!$K$2:$K$203</c:f>
              <c:numCache/>
            </c:numRef>
          </c:val>
        </c:ser>
        <c:ser>
          <c:idx val="5"/>
          <c:order val="7"/>
          <c:tx>
            <c:strRef>
              <c:f>'Cumulative distributions'!$L$1</c:f>
              <c:strCache>
                <c:ptCount val="1"/>
                <c:pt idx="0">
                  <c:v>Late Other</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'Cumulative distributions'!$A$2:$A$203</c:f>
              <c:numCache/>
            </c:numRef>
          </c:cat>
          <c:val>
            <c:numRef>
              <c:f>'Cumulative distributions'!$L$2:$L$203</c:f>
              <c:numCache/>
            </c:numRef>
          </c:val>
        </c:ser>
        <c:axId val="35881189"/>
        <c:axId val="54495246"/>
      </c:areaChart>
      <c:catAx>
        <c:axId val="35881189"/>
        <c:scaling>
          <c:orientation val="minMax"/>
        </c:scaling>
        <c:axPos val="b"/>
        <c:delete val="0"/>
        <c:numFmt formatCode="General" sourceLinked="1"/>
        <c:majorTickMark val="out"/>
        <c:minorTickMark val="none"/>
        <c:tickLblPos val="nextTo"/>
        <c:crossAx val="54495246"/>
        <c:crosses val="autoZero"/>
        <c:auto val="1"/>
        <c:lblOffset val="100"/>
        <c:noMultiLvlLbl val="0"/>
      </c:catAx>
      <c:valAx>
        <c:axId val="54495246"/>
        <c:scaling>
          <c:orientation val="minMax"/>
          <c:max val="1"/>
        </c:scaling>
        <c:axPos val="l"/>
        <c:majorGridlines/>
        <c:delete val="0"/>
        <c:numFmt formatCode="General" sourceLinked="1"/>
        <c:majorTickMark val="out"/>
        <c:minorTickMark val="none"/>
        <c:tickLblPos val="nextTo"/>
        <c:crossAx val="35881189"/>
        <c:crosses val="autoZero"/>
        <c:crossBetween val="midCat"/>
        <c:dispUnits/>
      </c:valAx>
    </c:plotArea>
    <c:legend>
      <c:legendPos val="r"/>
      <c:layout/>
      <c:overlay val="0"/>
    </c:legend>
    <c:plotVisOnly val="1"/>
    <c:dispBlanksAs val="zero"/>
    <c:showDLblsOverMax val="0"/>
  </c:chart>
  <c:lang xmlns:c="http://schemas.openxmlformats.org/drawingml/2006/chart" val="en-US"/>
  <c:printSettings xmlns:c="http://schemas.openxmlformats.org/drawingml/2006/chart">
    <c:headerFooter/>
    <c:pageMargins b="1.0" l="0.75" r="0.75" t="1.0"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25</xdr:row>
      <xdr:rowOff>114300</xdr:rowOff>
    </xdr:from>
    <xdr:to>
      <xdr:col>18</xdr:col>
      <xdr:colOff>104775</xdr:colOff>
      <xdr:row>56</xdr:row>
      <xdr:rowOff>104775</xdr:rowOff>
    </xdr:to>
    <xdr:graphicFrame macro="">
      <xdr:nvGraphicFramePr>
        <xdr:cNvPr id="2" name="Chart 1"/>
        <xdr:cNvGraphicFramePr/>
      </xdr:nvGraphicFramePr>
      <xdr:xfrm>
        <a:off x="7867650" y="7848600"/>
        <a:ext cx="5800725" cy="501015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27</xdr:row>
      <xdr:rowOff>38100</xdr:rowOff>
    </xdr:from>
    <xdr:to>
      <xdr:col>9</xdr:col>
      <xdr:colOff>381000</xdr:colOff>
      <xdr:row>58</xdr:row>
      <xdr:rowOff>38100</xdr:rowOff>
    </xdr:to>
    <xdr:graphicFrame macro="">
      <xdr:nvGraphicFramePr>
        <xdr:cNvPr id="3" name="Chart 2"/>
        <xdr:cNvGraphicFramePr/>
      </xdr:nvGraphicFramePr>
      <xdr:xfrm>
        <a:off x="638175" y="8096250"/>
        <a:ext cx="6477000" cy="50196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84</xdr:row>
      <xdr:rowOff>47625</xdr:rowOff>
    </xdr:from>
    <xdr:to>
      <xdr:col>12</xdr:col>
      <xdr:colOff>85725</xdr:colOff>
      <xdr:row>125</xdr:row>
      <xdr:rowOff>114300</xdr:rowOff>
    </xdr:to>
    <xdr:graphicFrame macro="">
      <xdr:nvGraphicFramePr>
        <xdr:cNvPr id="4" name="Chart 3"/>
        <xdr:cNvGraphicFramePr/>
      </xdr:nvGraphicFramePr>
      <xdr:xfrm>
        <a:off x="762000" y="27984450"/>
        <a:ext cx="8343900" cy="6705600"/>
      </xdr:xfrm>
      <a:graphic>
        <a:graphicData uri="http://schemas.openxmlformats.org/drawingml/2006/chart">
          <c:chart xmlns:c="http://schemas.openxmlformats.org/drawingml/2006/chart" r:id="rId3"/>
        </a:graphicData>
      </a:graphic>
    </xdr:graphicFrame>
    <xdr:clientData/>
  </xdr:twoCellAnchor>
  <xdr:twoCellAnchor>
    <xdr:from>
      <xdr:col>2</xdr:col>
      <xdr:colOff>28575</xdr:colOff>
      <xdr:row>64</xdr:row>
      <xdr:rowOff>438150</xdr:rowOff>
    </xdr:from>
    <xdr:to>
      <xdr:col>7</xdr:col>
      <xdr:colOff>409575</xdr:colOff>
      <xdr:row>67</xdr:row>
      <xdr:rowOff>666750</xdr:rowOff>
    </xdr:to>
    <xdr:graphicFrame macro="">
      <xdr:nvGraphicFramePr>
        <xdr:cNvPr id="5" name="Chart 4"/>
        <xdr:cNvGraphicFramePr/>
      </xdr:nvGraphicFramePr>
      <xdr:xfrm>
        <a:off x="1571625" y="14487525"/>
        <a:ext cx="4048125"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68</xdr:row>
      <xdr:rowOff>76200</xdr:rowOff>
    </xdr:from>
    <xdr:to>
      <xdr:col>9</xdr:col>
      <xdr:colOff>571500</xdr:colOff>
      <xdr:row>73</xdr:row>
      <xdr:rowOff>1209675</xdr:rowOff>
    </xdr:to>
    <xdr:graphicFrame macro="">
      <xdr:nvGraphicFramePr>
        <xdr:cNvPr id="6" name="Chart 5"/>
        <xdr:cNvGraphicFramePr/>
      </xdr:nvGraphicFramePr>
      <xdr:xfrm>
        <a:off x="76200" y="17325975"/>
        <a:ext cx="7229475" cy="58007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204</xdr:row>
      <xdr:rowOff>85725</xdr:rowOff>
    </xdr:from>
    <xdr:to>
      <xdr:col>31</xdr:col>
      <xdr:colOff>457200</xdr:colOff>
      <xdr:row>219</xdr:row>
      <xdr:rowOff>104775</xdr:rowOff>
    </xdr:to>
    <xdr:graphicFrame macro="">
      <xdr:nvGraphicFramePr>
        <xdr:cNvPr id="4" name="Chart 3"/>
        <xdr:cNvGraphicFramePr/>
      </xdr:nvGraphicFramePr>
      <xdr:xfrm>
        <a:off x="20412075" y="33404175"/>
        <a:ext cx="4238625" cy="2590800"/>
      </xdr:xfrm>
      <a:graphic>
        <a:graphicData uri="http://schemas.openxmlformats.org/drawingml/2006/chart">
          <c:chart xmlns:c="http://schemas.openxmlformats.org/drawingml/2006/chart" r:id="rId1"/>
        </a:graphicData>
      </a:graphic>
    </xdr:graphicFrame>
    <xdr:clientData/>
  </xdr:twoCellAnchor>
  <xdr:twoCellAnchor>
    <xdr:from>
      <xdr:col>26</xdr:col>
      <xdr:colOff>47625</xdr:colOff>
      <xdr:row>220</xdr:row>
      <xdr:rowOff>47625</xdr:rowOff>
    </xdr:from>
    <xdr:to>
      <xdr:col>31</xdr:col>
      <xdr:colOff>466725</xdr:colOff>
      <xdr:row>235</xdr:row>
      <xdr:rowOff>85725</xdr:rowOff>
    </xdr:to>
    <xdr:graphicFrame macro="">
      <xdr:nvGraphicFramePr>
        <xdr:cNvPr id="5" name="Chart 4"/>
        <xdr:cNvGraphicFramePr/>
      </xdr:nvGraphicFramePr>
      <xdr:xfrm>
        <a:off x="20431125" y="36099750"/>
        <a:ext cx="4229100" cy="2466975"/>
      </xdr:xfrm>
      <a:graphic>
        <a:graphicData uri="http://schemas.openxmlformats.org/drawingml/2006/chart">
          <c:chart xmlns:c="http://schemas.openxmlformats.org/drawingml/2006/chart" r:id="rId2"/>
        </a:graphicData>
      </a:graphic>
    </xdr:graphicFrame>
    <xdr:clientData/>
  </xdr:twoCellAnchor>
  <xdr:twoCellAnchor>
    <xdr:from>
      <xdr:col>25</xdr:col>
      <xdr:colOff>762000</xdr:colOff>
      <xdr:row>2</xdr:row>
      <xdr:rowOff>123825</xdr:rowOff>
    </xdr:from>
    <xdr:to>
      <xdr:col>32</xdr:col>
      <xdr:colOff>38100</xdr:colOff>
      <xdr:row>26</xdr:row>
      <xdr:rowOff>76200</xdr:rowOff>
    </xdr:to>
    <xdr:graphicFrame macro="">
      <xdr:nvGraphicFramePr>
        <xdr:cNvPr id="7" name="Chart 6"/>
        <xdr:cNvGraphicFramePr/>
      </xdr:nvGraphicFramePr>
      <xdr:xfrm>
        <a:off x="20383500" y="590550"/>
        <a:ext cx="4610100" cy="39814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207</xdr:row>
      <xdr:rowOff>38100</xdr:rowOff>
    </xdr:from>
    <xdr:to>
      <xdr:col>5</xdr:col>
      <xdr:colOff>733425</xdr:colOff>
      <xdr:row>227</xdr:row>
      <xdr:rowOff>47625</xdr:rowOff>
    </xdr:to>
    <xdr:graphicFrame macro="">
      <xdr:nvGraphicFramePr>
        <xdr:cNvPr id="8" name="Chart 7"/>
        <xdr:cNvGraphicFramePr/>
      </xdr:nvGraphicFramePr>
      <xdr:xfrm>
        <a:off x="114300" y="33985200"/>
        <a:ext cx="4429125" cy="3248025"/>
      </xdr:xfrm>
      <a:graphic>
        <a:graphicData uri="http://schemas.openxmlformats.org/drawingml/2006/chart">
          <c:chart xmlns:c="http://schemas.openxmlformats.org/drawingml/2006/chart" r:id="rId4"/>
        </a:graphicData>
      </a:graphic>
    </xdr:graphicFrame>
    <xdr:clientData/>
  </xdr:twoCellAnchor>
  <xdr:twoCellAnchor>
    <xdr:from>
      <xdr:col>7</xdr:col>
      <xdr:colOff>219075</xdr:colOff>
      <xdr:row>207</xdr:row>
      <xdr:rowOff>114300</xdr:rowOff>
    </xdr:from>
    <xdr:to>
      <xdr:col>12</xdr:col>
      <xdr:colOff>733425</xdr:colOff>
      <xdr:row>228</xdr:row>
      <xdr:rowOff>76200</xdr:rowOff>
    </xdr:to>
    <xdr:graphicFrame macro="">
      <xdr:nvGraphicFramePr>
        <xdr:cNvPr id="9" name="Chart 8"/>
        <xdr:cNvGraphicFramePr/>
      </xdr:nvGraphicFramePr>
      <xdr:xfrm>
        <a:off x="5524500" y="34061400"/>
        <a:ext cx="4324350" cy="3362325"/>
      </xdr:xfrm>
      <a:graphic>
        <a:graphicData uri="http://schemas.openxmlformats.org/drawingml/2006/chart">
          <c:chart xmlns:c="http://schemas.openxmlformats.org/drawingml/2006/chart" r:id="rId5"/>
        </a:graphicData>
      </a:graphic>
    </xdr:graphicFrame>
    <xdr:clientData/>
  </xdr:twoCellAnchor>
  <xdr:twoCellAnchor>
    <xdr:from>
      <xdr:col>0</xdr:col>
      <xdr:colOff>390525</xdr:colOff>
      <xdr:row>230</xdr:row>
      <xdr:rowOff>9525</xdr:rowOff>
    </xdr:from>
    <xdr:to>
      <xdr:col>4</xdr:col>
      <xdr:colOff>466725</xdr:colOff>
      <xdr:row>250</xdr:row>
      <xdr:rowOff>123825</xdr:rowOff>
    </xdr:to>
    <xdr:graphicFrame macro="">
      <xdr:nvGraphicFramePr>
        <xdr:cNvPr id="11" name="Chart 10"/>
        <xdr:cNvGraphicFramePr/>
      </xdr:nvGraphicFramePr>
      <xdr:xfrm>
        <a:off x="390525" y="37680900"/>
        <a:ext cx="3124200" cy="3352800"/>
      </xdr:xfrm>
      <a:graphic>
        <a:graphicData uri="http://schemas.openxmlformats.org/drawingml/2006/chart">
          <c:chart xmlns:c="http://schemas.openxmlformats.org/drawingml/2006/chart" r:id="rId6"/>
        </a:graphicData>
      </a:graphic>
    </xdr:graphicFrame>
    <xdr:clientData/>
  </xdr:twoCellAnchor>
  <xdr:twoCellAnchor>
    <xdr:from>
      <xdr:col>12</xdr:col>
      <xdr:colOff>466725</xdr:colOff>
      <xdr:row>230</xdr:row>
      <xdr:rowOff>76200</xdr:rowOff>
    </xdr:from>
    <xdr:to>
      <xdr:col>18</xdr:col>
      <xdr:colOff>161925</xdr:colOff>
      <xdr:row>251</xdr:row>
      <xdr:rowOff>38100</xdr:rowOff>
    </xdr:to>
    <xdr:graphicFrame macro="">
      <xdr:nvGraphicFramePr>
        <xdr:cNvPr id="13" name="Chart 12"/>
        <xdr:cNvGraphicFramePr/>
      </xdr:nvGraphicFramePr>
      <xdr:xfrm>
        <a:off x="9582150" y="37747575"/>
        <a:ext cx="4267200" cy="3362325"/>
      </xdr:xfrm>
      <a:graphic>
        <a:graphicData uri="http://schemas.openxmlformats.org/drawingml/2006/chart">
          <c:chart xmlns:c="http://schemas.openxmlformats.org/drawingml/2006/chart" r:id="rId7"/>
        </a:graphicData>
      </a:graphic>
    </xdr:graphicFrame>
    <xdr:clientData/>
  </xdr:twoCellAnchor>
  <xdr:twoCellAnchor>
    <xdr:from>
      <xdr:col>14</xdr:col>
      <xdr:colOff>142875</xdr:colOff>
      <xdr:row>264</xdr:row>
      <xdr:rowOff>123825</xdr:rowOff>
    </xdr:from>
    <xdr:to>
      <xdr:col>19</xdr:col>
      <xdr:colOff>676275</xdr:colOff>
      <xdr:row>285</xdr:row>
      <xdr:rowOff>85725</xdr:rowOff>
    </xdr:to>
    <xdr:graphicFrame macro="">
      <xdr:nvGraphicFramePr>
        <xdr:cNvPr id="15" name="Chart 14"/>
        <xdr:cNvGraphicFramePr/>
      </xdr:nvGraphicFramePr>
      <xdr:xfrm>
        <a:off x="10782300" y="43300650"/>
        <a:ext cx="4343400" cy="3362325"/>
      </xdr:xfrm>
      <a:graphic>
        <a:graphicData uri="http://schemas.openxmlformats.org/drawingml/2006/chart">
          <c:chart xmlns:c="http://schemas.openxmlformats.org/drawingml/2006/chart" r:id="rId8"/>
        </a:graphicData>
      </a:graphic>
    </xdr:graphicFrame>
    <xdr:clientData/>
  </xdr:twoCellAnchor>
  <xdr:twoCellAnchor>
    <xdr:from>
      <xdr:col>0</xdr:col>
      <xdr:colOff>200025</xdr:colOff>
      <xdr:row>252</xdr:row>
      <xdr:rowOff>38100</xdr:rowOff>
    </xdr:from>
    <xdr:to>
      <xdr:col>6</xdr:col>
      <xdr:colOff>581025</xdr:colOff>
      <xdr:row>285</xdr:row>
      <xdr:rowOff>123825</xdr:rowOff>
    </xdr:to>
    <xdr:graphicFrame macro="">
      <xdr:nvGraphicFramePr>
        <xdr:cNvPr id="16" name="Chart 15"/>
        <xdr:cNvGraphicFramePr/>
      </xdr:nvGraphicFramePr>
      <xdr:xfrm>
        <a:off x="200025" y="41271825"/>
        <a:ext cx="4924425" cy="5429250"/>
      </xdr:xfrm>
      <a:graphic>
        <a:graphicData uri="http://schemas.openxmlformats.org/drawingml/2006/chart">
          <c:chart xmlns:c="http://schemas.openxmlformats.org/drawingml/2006/chart" r:id="rId9"/>
        </a:graphicData>
      </a:graphic>
    </xdr:graphicFrame>
    <xdr:clientData/>
  </xdr:twoCellAnchor>
  <xdr:twoCellAnchor>
    <xdr:from>
      <xdr:col>5</xdr:col>
      <xdr:colOff>609600</xdr:colOff>
      <xdr:row>230</xdr:row>
      <xdr:rowOff>66675</xdr:rowOff>
    </xdr:from>
    <xdr:to>
      <xdr:col>12</xdr:col>
      <xdr:colOff>390525</xdr:colOff>
      <xdr:row>255</xdr:row>
      <xdr:rowOff>28575</xdr:rowOff>
    </xdr:to>
    <xdr:graphicFrame macro="">
      <xdr:nvGraphicFramePr>
        <xdr:cNvPr id="17" name="Chart 16"/>
        <xdr:cNvGraphicFramePr/>
      </xdr:nvGraphicFramePr>
      <xdr:xfrm>
        <a:off x="4419600" y="37738050"/>
        <a:ext cx="5086350" cy="4010025"/>
      </xdr:xfrm>
      <a:graphic>
        <a:graphicData uri="http://schemas.openxmlformats.org/drawingml/2006/chart">
          <c:chart xmlns:c="http://schemas.openxmlformats.org/drawingml/2006/chart" r:id="rId10"/>
        </a:graphicData>
      </a:graphic>
    </xdr:graphicFrame>
    <xdr:clientData/>
  </xdr:twoCellAnchor>
  <xdr:twoCellAnchor>
    <xdr:from>
      <xdr:col>13</xdr:col>
      <xdr:colOff>28575</xdr:colOff>
      <xdr:row>207</xdr:row>
      <xdr:rowOff>76200</xdr:rowOff>
    </xdr:from>
    <xdr:to>
      <xdr:col>19</xdr:col>
      <xdr:colOff>647700</xdr:colOff>
      <xdr:row>231</xdr:row>
      <xdr:rowOff>114300</xdr:rowOff>
    </xdr:to>
    <xdr:graphicFrame macro="">
      <xdr:nvGraphicFramePr>
        <xdr:cNvPr id="18" name="Chart 17"/>
        <xdr:cNvGraphicFramePr/>
      </xdr:nvGraphicFramePr>
      <xdr:xfrm>
        <a:off x="9906000" y="34023300"/>
        <a:ext cx="5191125" cy="3924300"/>
      </xdr:xfrm>
      <a:graphic>
        <a:graphicData uri="http://schemas.openxmlformats.org/drawingml/2006/chart">
          <c:chart xmlns:c="http://schemas.openxmlformats.org/drawingml/2006/chart" r:id="rId11"/>
        </a:graphicData>
      </a:graphic>
    </xdr:graphicFrame>
    <xdr:clientData/>
  </xdr:twoCellAnchor>
  <xdr:twoCellAnchor>
    <xdr:from>
      <xdr:col>18</xdr:col>
      <xdr:colOff>228600</xdr:colOff>
      <xdr:row>239</xdr:row>
      <xdr:rowOff>0</xdr:rowOff>
    </xdr:from>
    <xdr:to>
      <xdr:col>26</xdr:col>
      <xdr:colOff>762000</xdr:colOff>
      <xdr:row>263</xdr:row>
      <xdr:rowOff>114300</xdr:rowOff>
    </xdr:to>
    <xdr:graphicFrame macro="">
      <xdr:nvGraphicFramePr>
        <xdr:cNvPr id="19" name="Chart 18"/>
        <xdr:cNvGraphicFramePr/>
      </xdr:nvGraphicFramePr>
      <xdr:xfrm>
        <a:off x="13916025" y="39128700"/>
        <a:ext cx="7229475" cy="4000500"/>
      </xdr:xfrm>
      <a:graphic>
        <a:graphicData uri="http://schemas.openxmlformats.org/drawingml/2006/chart">
          <c:chart xmlns:c="http://schemas.openxmlformats.org/drawingml/2006/chart" r:id="rId12"/>
        </a:graphicData>
      </a:graphic>
    </xdr:graphicFrame>
    <xdr:clientData/>
  </xdr:twoCellAnchor>
  <xdr:twoCellAnchor>
    <xdr:from>
      <xdr:col>7</xdr:col>
      <xdr:colOff>257175</xdr:colOff>
      <xdr:row>261</xdr:row>
      <xdr:rowOff>28575</xdr:rowOff>
    </xdr:from>
    <xdr:to>
      <xdr:col>12</xdr:col>
      <xdr:colOff>752475</xdr:colOff>
      <xdr:row>285</xdr:row>
      <xdr:rowOff>123825</xdr:rowOff>
    </xdr:to>
    <xdr:graphicFrame macro="">
      <xdr:nvGraphicFramePr>
        <xdr:cNvPr id="20" name="Chart 19"/>
        <xdr:cNvGraphicFramePr/>
      </xdr:nvGraphicFramePr>
      <xdr:xfrm>
        <a:off x="5562600" y="42719625"/>
        <a:ext cx="4305300" cy="3981450"/>
      </xdr:xfrm>
      <a:graphic>
        <a:graphicData uri="http://schemas.openxmlformats.org/drawingml/2006/chart">
          <c:chart xmlns:c="http://schemas.openxmlformats.org/drawingml/2006/chart" r:id="rId13"/>
        </a:graphicData>
      </a:graphic>
    </xdr:graphicFrame>
    <xdr:clientData/>
  </xdr:twoCellAnchor>
  <xdr:twoCellAnchor>
    <xdr:from>
      <xdr:col>23</xdr:col>
      <xdr:colOff>733425</xdr:colOff>
      <xdr:row>34</xdr:row>
      <xdr:rowOff>104775</xdr:rowOff>
    </xdr:from>
    <xdr:to>
      <xdr:col>32</xdr:col>
      <xdr:colOff>161925</xdr:colOff>
      <xdr:row>70</xdr:row>
      <xdr:rowOff>142875</xdr:rowOff>
    </xdr:to>
    <xdr:graphicFrame macro="">
      <xdr:nvGraphicFramePr>
        <xdr:cNvPr id="2" name="Chart 1"/>
        <xdr:cNvGraphicFramePr/>
      </xdr:nvGraphicFramePr>
      <xdr:xfrm>
        <a:off x="18116550" y="5895975"/>
        <a:ext cx="7000875" cy="5867400"/>
      </xdr:xfrm>
      <a:graphic>
        <a:graphicData uri="http://schemas.openxmlformats.org/drawingml/2006/chart">
          <c:chart xmlns:c="http://schemas.openxmlformats.org/drawingml/2006/chart" r:id="rId1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0</xdr:row>
      <xdr:rowOff>0</xdr:rowOff>
    </xdr:from>
    <xdr:to>
      <xdr:col>17</xdr:col>
      <xdr:colOff>457200</xdr:colOff>
      <xdr:row>15</xdr:row>
      <xdr:rowOff>0</xdr:rowOff>
    </xdr:to>
    <xdr:graphicFrame macro="">
      <xdr:nvGraphicFramePr>
        <xdr:cNvPr id="2" name="Chart 1"/>
        <xdr:cNvGraphicFramePr/>
      </xdr:nvGraphicFramePr>
      <xdr:xfrm>
        <a:off x="8953500" y="0"/>
        <a:ext cx="4257675" cy="291465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28</xdr:row>
      <xdr:rowOff>133350</xdr:rowOff>
    </xdr:from>
    <xdr:to>
      <xdr:col>11</xdr:col>
      <xdr:colOff>257175</xdr:colOff>
      <xdr:row>51</xdr:row>
      <xdr:rowOff>114300</xdr:rowOff>
    </xdr:to>
    <xdr:graphicFrame macro="">
      <xdr:nvGraphicFramePr>
        <xdr:cNvPr id="3" name="Chart 2"/>
        <xdr:cNvGraphicFramePr/>
      </xdr:nvGraphicFramePr>
      <xdr:xfrm>
        <a:off x="4667250" y="5153025"/>
        <a:ext cx="3771900" cy="370522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21</xdr:row>
      <xdr:rowOff>38100</xdr:rowOff>
    </xdr:from>
    <xdr:to>
      <xdr:col>20</xdr:col>
      <xdr:colOff>104775</xdr:colOff>
      <xdr:row>52</xdr:row>
      <xdr:rowOff>0</xdr:rowOff>
    </xdr:to>
    <xdr:graphicFrame macro="">
      <xdr:nvGraphicFramePr>
        <xdr:cNvPr id="5" name="Chart 4"/>
        <xdr:cNvGraphicFramePr/>
      </xdr:nvGraphicFramePr>
      <xdr:xfrm>
        <a:off x="9220200" y="3924300"/>
        <a:ext cx="5924550" cy="49815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23</xdr:row>
      <xdr:rowOff>47625</xdr:rowOff>
    </xdr:from>
    <xdr:to>
      <xdr:col>18</xdr:col>
      <xdr:colOff>523875</xdr:colOff>
      <xdr:row>56</xdr:row>
      <xdr:rowOff>114300</xdr:rowOff>
    </xdr:to>
    <xdr:graphicFrame macro="">
      <xdr:nvGraphicFramePr>
        <xdr:cNvPr id="3" name="Chart 2"/>
        <xdr:cNvGraphicFramePr/>
      </xdr:nvGraphicFramePr>
      <xdr:xfrm>
        <a:off x="8629650" y="4810125"/>
        <a:ext cx="5381625"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iimpacts.wpengine.com/michie-survey/" TargetMode="External" /><Relationship Id="rId2" Type="http://schemas.openxmlformats.org/officeDocument/2006/relationships/hyperlink" Target="https://saltworks.stanford.edu/assets/cf501kz5355.pdf" TargetMode="External" /><Relationship Id="rId3" Type="http://schemas.openxmlformats.org/officeDocument/2006/relationships/hyperlink" Target="http://aiimpacts.wpengine.com/bainbridge-survey/" TargetMode="External" /><Relationship Id="rId4" Type="http://schemas.openxmlformats.org/officeDocument/2006/relationships/hyperlink" Target="http://www.wtec.org/ConvergingTechnologies/3/NBIC3_report.pdf" TargetMode="External" /><Relationship Id="rId5" Type="http://schemas.openxmlformats.org/officeDocument/2006/relationships/hyperlink" Target="http://aiimpacts.wpengine.com/ai50-survey/" TargetMode="External" /><Relationship Id="rId6" Type="http://schemas.openxmlformats.org/officeDocument/2006/relationships/hyperlink" Target="http://web.archive.org/web/20110710193831/http:/www.engagingexperience.com/ai50/" TargetMode="External" /><Relationship Id="rId7" Type="http://schemas.openxmlformats.org/officeDocument/2006/relationships/hyperlink" Target="http://aiimpacts.wpengine.com/klein-agi-survey/" TargetMode="External" /><Relationship Id="rId8" Type="http://schemas.openxmlformats.org/officeDocument/2006/relationships/hyperlink" Target="http://aiimpacts.wpengine.com/agi-09-survey/" TargetMode="External" /><Relationship Id="rId9" Type="http://schemas.openxmlformats.org/officeDocument/2006/relationships/hyperlink" Target="http://sethbaum.com/ac/2011_AI-Experts.pdf" TargetMode="External" /><Relationship Id="rId10" Type="http://schemas.openxmlformats.org/officeDocument/2006/relationships/hyperlink" Target="http://aiimpacts.wpengine.com/fhi-ai-timelines-survey/" TargetMode="External" /><Relationship Id="rId11" Type="http://schemas.openxmlformats.org/officeDocument/2006/relationships/hyperlink" Target="http://www.fhi.ox.ac.uk/machine-intelligence-survey-2011.pdf" TargetMode="External" /><Relationship Id="rId12" Type="http://schemas.openxmlformats.org/officeDocument/2006/relationships/hyperlink" Target="http://aiimpacts.wpengine.com/kruel-ai-survey/" TargetMode="External" /><Relationship Id="rId13" Type="http://schemas.openxmlformats.org/officeDocument/2006/relationships/hyperlink" Target="http://wiki.lesswrong.com/wiki/Interview_series_on_risks_from_AI" TargetMode="External" /><Relationship Id="rId14" Type="http://schemas.openxmlformats.org/officeDocument/2006/relationships/hyperlink" Target="http://aiimpacts.wpengine.com/muller-and-bostrom-ai-progress-poll/" TargetMode="External" /><Relationship Id="rId15" Type="http://schemas.openxmlformats.org/officeDocument/2006/relationships/hyperlink" Target="http://www.nickbostrom.com/papers/survey.pdf" TargetMode="External" /><Relationship Id="rId16" Type="http://schemas.openxmlformats.org/officeDocument/2006/relationships/hyperlink" Target="http://aiimpacts.wpengine.com/muller-and-bostrom-ai-progress-poll/" TargetMode="External" /><Relationship Id="rId17" Type="http://schemas.openxmlformats.org/officeDocument/2006/relationships/hyperlink" Target="http://www.nickbostrom.com/papers/survey.pdf" TargetMode="External" /><Relationship Id="rId18" Type="http://schemas.openxmlformats.org/officeDocument/2006/relationships/hyperlink" Target="http://aiimpacts.wpengine.com/hanson-ai-expert-survey/" TargetMode="External" /><Relationship Id="rId19" Type="http://schemas.openxmlformats.org/officeDocument/2006/relationships/hyperlink" Target="http://www.overcomingbias.com/2012/08/ai-progress-estimate.html" TargetMode="External" /><Relationship Id="rId20" Type="http://schemas.openxmlformats.org/officeDocument/2006/relationships/hyperlink" Target="http://aiimpacts.wpengine.com/muller-and-bostrom-ai-progress-poll/" TargetMode="External" /><Relationship Id="rId21" Type="http://schemas.openxmlformats.org/officeDocument/2006/relationships/hyperlink" Target="http://www.nickbostrom.com/papers/survey.pdf" TargetMode="External" /><Relationship Id="rId22" Type="http://schemas.openxmlformats.org/officeDocument/2006/relationships/hyperlink" Target="http://aiimpacts.wpengine.com/muller-and-bostrom-ai-progress-poll/" TargetMode="External" /><Relationship Id="rId23" Type="http://schemas.openxmlformats.org/officeDocument/2006/relationships/hyperlink" Target="http://www.nickbostrom.com/papers/survey.pdf" TargetMode="External" /><Relationship Id="rId24"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zoomScale="115" zoomScaleNormal="115" zoomScalePageLayoutView="115" workbookViewId="0" topLeftCell="AI1">
      <pane ySplit="1" topLeftCell="A2" activePane="bottomLeft" state="frozen"/>
      <selection pane="bottomLeft" activeCell="AO4" sqref="AO4"/>
    </sheetView>
  </sheetViews>
  <sheetFormatPr defaultColWidth="10.8515625" defaultRowHeight="0" customHeight="1" zeroHeight="1"/>
  <cols>
    <col min="1" max="1" width="15.421875" style="0" customWidth="1"/>
    <col min="2" max="2" width="10.8515625" style="0" customWidth="1"/>
    <col min="3" max="3" width="19.28125" style="0" customWidth="1"/>
    <col min="4" max="4" width="6.00390625" style="0" customWidth="1"/>
    <col min="5" max="5" width="3.28125" style="0" customWidth="1"/>
    <col min="6" max="6" width="11.421875" style="15" customWidth="1"/>
    <col min="7" max="7" width="9.140625" style="0" customWidth="1"/>
    <col min="8" max="8" width="7.421875" style="0" customWidth="1"/>
    <col min="9" max="9" width="9.7109375" style="0" customWidth="1"/>
    <col min="10" max="10" width="10.421875" style="0" customWidth="1"/>
    <col min="11" max="13" width="13.140625" style="0" customWidth="1"/>
    <col min="14" max="14" width="16.421875" style="0" customWidth="1"/>
    <col min="15" max="16" width="22.140625" style="0" customWidth="1"/>
    <col min="17" max="17" width="18.140625" style="0" customWidth="1"/>
    <col min="18" max="18" width="23.421875" style="0" customWidth="1"/>
    <col min="19" max="19" width="44.7109375" style="0" customWidth="1"/>
    <col min="20" max="20" width="25.7109375" style="0" customWidth="1"/>
    <col min="21" max="24" width="10.140625" style="0" customWidth="1"/>
    <col min="25" max="25" width="44.7109375" style="0" customWidth="1"/>
    <col min="26" max="34" width="10.140625" style="0" customWidth="1"/>
    <col min="35" max="35" width="11.421875" style="0" customWidth="1"/>
    <col min="36" max="36" width="10.8515625" style="0" customWidth="1"/>
    <col min="37" max="37" width="15.421875" style="0" customWidth="1"/>
    <col min="38" max="106" width="10.8515625" style="0" customWidth="1"/>
  </cols>
  <sheetData>
    <row r="1" spans="1:41" ht="37">
      <c r="A1" s="2" t="s">
        <v>0</v>
      </c>
      <c r="C1" s="2" t="s">
        <v>1</v>
      </c>
      <c r="D1" s="2" t="s">
        <v>2</v>
      </c>
      <c r="E1" s="2" t="s">
        <v>3</v>
      </c>
      <c r="F1" s="16" t="s">
        <v>472</v>
      </c>
      <c r="G1" s="2" t="s">
        <v>4</v>
      </c>
      <c r="H1" s="2" t="s">
        <v>5</v>
      </c>
      <c r="I1" s="2" t="s">
        <v>6</v>
      </c>
      <c r="J1" s="2" t="s">
        <v>7</v>
      </c>
      <c r="K1" s="2"/>
      <c r="L1" s="2" t="s">
        <v>573</v>
      </c>
      <c r="M1" s="2" t="s">
        <v>574</v>
      </c>
      <c r="N1" s="2" t="s">
        <v>8</v>
      </c>
      <c r="O1" s="2" t="s">
        <v>9</v>
      </c>
      <c r="P1" s="2" t="s">
        <v>578</v>
      </c>
      <c r="Q1" s="2" t="s">
        <v>10</v>
      </c>
      <c r="R1" s="2" t="s">
        <v>11</v>
      </c>
      <c r="S1" s="4"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13" t="s">
        <v>459</v>
      </c>
      <c r="AK1" s="2" t="s">
        <v>644</v>
      </c>
      <c r="AM1" t="s">
        <v>735</v>
      </c>
      <c r="AN1" t="s">
        <v>734</v>
      </c>
      <c r="AO1" t="s">
        <v>733</v>
      </c>
    </row>
    <row r="2" spans="1:37" ht="27.75" customHeight="1">
      <c r="A2" s="3" t="s">
        <v>34</v>
      </c>
      <c r="C2" s="5" t="s">
        <v>628</v>
      </c>
      <c r="D2" s="3" t="s">
        <v>35</v>
      </c>
      <c r="E2" s="3">
        <v>2</v>
      </c>
      <c r="G2" s="3" t="s">
        <v>36</v>
      </c>
      <c r="H2" s="3">
        <v>2012</v>
      </c>
      <c r="I2" s="3" t="s">
        <v>37</v>
      </c>
      <c r="J2" s="3">
        <v>2026</v>
      </c>
      <c r="K2" s="5"/>
      <c r="L2" s="5">
        <v>2026</v>
      </c>
      <c r="M2" s="5">
        <v>2026</v>
      </c>
      <c r="N2" s="5" t="s">
        <v>477</v>
      </c>
      <c r="O2" s="3"/>
      <c r="P2" s="3">
        <f>IF(M2,M2-H2)</f>
        <v>14</v>
      </c>
      <c r="Q2" s="3"/>
      <c r="R2" s="3"/>
      <c r="S2" s="12" t="s">
        <v>495</v>
      </c>
      <c r="T2" s="3" t="s">
        <v>14</v>
      </c>
      <c r="U2" s="3">
        <v>1</v>
      </c>
      <c r="V2" s="3">
        <v>0</v>
      </c>
      <c r="W2" s="3">
        <v>0</v>
      </c>
      <c r="X2" s="3">
        <v>0</v>
      </c>
      <c r="Y2" s="3" t="s">
        <v>38</v>
      </c>
      <c r="Z2" s="3">
        <v>0</v>
      </c>
      <c r="AA2" s="3">
        <v>0</v>
      </c>
      <c r="AB2" s="3">
        <v>0</v>
      </c>
      <c r="AC2" s="3">
        <v>0</v>
      </c>
      <c r="AD2" s="3">
        <v>1</v>
      </c>
      <c r="AE2" s="3">
        <v>0</v>
      </c>
      <c r="AF2" s="3">
        <v>0</v>
      </c>
      <c r="AG2" s="3">
        <v>0</v>
      </c>
      <c r="AH2" s="3" t="s">
        <v>33</v>
      </c>
      <c r="AK2" s="3">
        <v>1</v>
      </c>
    </row>
    <row r="3" spans="1:37" ht="42" customHeight="1">
      <c r="A3" s="3" t="s">
        <v>39</v>
      </c>
      <c r="C3" s="3" t="s">
        <v>40</v>
      </c>
      <c r="D3" s="3" t="s">
        <v>41</v>
      </c>
      <c r="E3" s="3">
        <v>0</v>
      </c>
      <c r="G3" s="3" t="s">
        <v>42</v>
      </c>
      <c r="H3" s="3">
        <v>2007</v>
      </c>
      <c r="I3" s="3">
        <v>2207</v>
      </c>
      <c r="J3" s="3">
        <v>2207</v>
      </c>
      <c r="K3" s="5"/>
      <c r="L3" s="5">
        <v>2207</v>
      </c>
      <c r="M3" s="5">
        <v>2207</v>
      </c>
      <c r="N3" s="5" t="s">
        <v>478</v>
      </c>
      <c r="O3" s="3"/>
      <c r="P3" s="3">
        <f aca="true" t="shared" si="0" ref="P3:P66">IF(M3,M3-H3)</f>
        <v>200</v>
      </c>
      <c r="Q3" s="3"/>
      <c r="R3" s="3" t="b">
        <v>0</v>
      </c>
      <c r="S3" s="1" t="s">
        <v>43</v>
      </c>
      <c r="T3" s="3" t="s">
        <v>14</v>
      </c>
      <c r="U3" s="3">
        <v>1</v>
      </c>
      <c r="V3" s="3">
        <v>0</v>
      </c>
      <c r="W3" s="3">
        <v>0</v>
      </c>
      <c r="X3" s="3">
        <v>0</v>
      </c>
      <c r="Y3" s="3" t="s">
        <v>24</v>
      </c>
      <c r="Z3" s="3">
        <v>0</v>
      </c>
      <c r="AA3" s="3">
        <v>0</v>
      </c>
      <c r="AB3" s="3">
        <v>0</v>
      </c>
      <c r="AC3" s="3">
        <v>0</v>
      </c>
      <c r="AD3" s="3">
        <v>0</v>
      </c>
      <c r="AE3" s="3">
        <v>1</v>
      </c>
      <c r="AF3" s="3">
        <v>0</v>
      </c>
      <c r="AG3" s="3">
        <v>0</v>
      </c>
      <c r="AH3" s="3" t="s">
        <v>33</v>
      </c>
      <c r="AK3" s="3"/>
    </row>
    <row r="4" spans="1:37" ht="42" customHeight="1">
      <c r="A4" s="3" t="s">
        <v>44</v>
      </c>
      <c r="C4" s="3" t="s">
        <v>45</v>
      </c>
      <c r="D4" s="3" t="s">
        <v>46</v>
      </c>
      <c r="E4" s="3">
        <v>0</v>
      </c>
      <c r="G4" s="3" t="s">
        <v>47</v>
      </c>
      <c r="H4" s="3">
        <v>2001</v>
      </c>
      <c r="I4" s="3" t="s">
        <v>48</v>
      </c>
      <c r="J4" s="3">
        <v>2101</v>
      </c>
      <c r="K4" s="5"/>
      <c r="L4" s="5"/>
      <c r="M4" s="5">
        <v>2101</v>
      </c>
      <c r="N4" s="5" t="s">
        <v>479</v>
      </c>
      <c r="O4" s="3">
        <v>39</v>
      </c>
      <c r="P4" s="3">
        <f t="shared" si="0"/>
        <v>100</v>
      </c>
      <c r="Q4" s="3">
        <v>2042</v>
      </c>
      <c r="R4" s="3" t="b">
        <v>0</v>
      </c>
      <c r="S4" s="1" t="s">
        <v>49</v>
      </c>
      <c r="T4" s="3" t="s">
        <v>14</v>
      </c>
      <c r="U4" s="3">
        <v>1</v>
      </c>
      <c r="V4" s="3">
        <v>0</v>
      </c>
      <c r="W4" s="3">
        <v>0</v>
      </c>
      <c r="X4" s="3">
        <v>0</v>
      </c>
      <c r="Y4" s="3" t="s">
        <v>50</v>
      </c>
      <c r="Z4" s="3">
        <v>0</v>
      </c>
      <c r="AA4" s="3">
        <v>0</v>
      </c>
      <c r="AB4" s="3">
        <v>0</v>
      </c>
      <c r="AC4" s="3">
        <v>0</v>
      </c>
      <c r="AD4" s="3">
        <v>0</v>
      </c>
      <c r="AE4" s="3">
        <v>0</v>
      </c>
      <c r="AF4" s="3">
        <v>0</v>
      </c>
      <c r="AG4" s="3">
        <v>1</v>
      </c>
      <c r="AH4" s="3" t="s">
        <v>51</v>
      </c>
      <c r="AK4" s="3"/>
    </row>
    <row r="5" spans="1:37" s="10" customFormat="1" ht="237.75" customHeight="1">
      <c r="A5" s="7" t="s">
        <v>52</v>
      </c>
      <c r="C5" s="8" t="s">
        <v>53</v>
      </c>
      <c r="D5" s="7" t="s">
        <v>35</v>
      </c>
      <c r="E5" s="7">
        <v>1</v>
      </c>
      <c r="F5" s="15" t="s">
        <v>473</v>
      </c>
      <c r="G5" s="7" t="s">
        <v>47</v>
      </c>
      <c r="H5" s="7">
        <v>2009</v>
      </c>
      <c r="I5" s="7">
        <v>2029</v>
      </c>
      <c r="J5" s="7">
        <v>2029</v>
      </c>
      <c r="K5" s="8"/>
      <c r="L5" s="8"/>
      <c r="M5" s="8">
        <v>2039</v>
      </c>
      <c r="N5" s="8" t="s">
        <v>575</v>
      </c>
      <c r="O5" s="7"/>
      <c r="P5" s="3">
        <f t="shared" si="0"/>
        <v>30</v>
      </c>
      <c r="Q5" s="7"/>
      <c r="R5" s="7"/>
      <c r="S5" s="9" t="s">
        <v>54</v>
      </c>
      <c r="T5" s="7" t="s">
        <v>14</v>
      </c>
      <c r="U5" s="7">
        <v>1</v>
      </c>
      <c r="V5" s="7">
        <v>0</v>
      </c>
      <c r="W5" s="7">
        <v>0</v>
      </c>
      <c r="X5" s="7">
        <v>0</v>
      </c>
      <c r="Y5" s="7" t="s">
        <v>55</v>
      </c>
      <c r="Z5" s="7">
        <v>0</v>
      </c>
      <c r="AA5" s="7">
        <v>1</v>
      </c>
      <c r="AB5" s="7">
        <v>1</v>
      </c>
      <c r="AC5" s="7">
        <v>0</v>
      </c>
      <c r="AD5" s="7">
        <v>0</v>
      </c>
      <c r="AE5" s="7">
        <v>0</v>
      </c>
      <c r="AF5" s="7">
        <v>0</v>
      </c>
      <c r="AG5" s="7">
        <v>0</v>
      </c>
      <c r="AH5" s="7" t="s">
        <v>33</v>
      </c>
      <c r="AK5" s="7"/>
    </row>
    <row r="6" spans="1:37" ht="13.5" customHeight="1">
      <c r="A6" s="3" t="s">
        <v>60</v>
      </c>
      <c r="C6" s="3" t="s">
        <v>61</v>
      </c>
      <c r="D6" s="3" t="s">
        <v>41</v>
      </c>
      <c r="E6" s="3">
        <v>2</v>
      </c>
      <c r="G6" s="3" t="s">
        <v>62</v>
      </c>
      <c r="H6" s="3">
        <v>1995</v>
      </c>
      <c r="I6" s="3">
        <v>2030</v>
      </c>
      <c r="J6" s="3">
        <v>2030</v>
      </c>
      <c r="K6" s="3"/>
      <c r="L6" s="3">
        <v>2030</v>
      </c>
      <c r="M6" s="3">
        <v>2030</v>
      </c>
      <c r="N6" s="5" t="s">
        <v>480</v>
      </c>
      <c r="O6" s="3">
        <v>54</v>
      </c>
      <c r="P6" s="3">
        <f t="shared" si="0"/>
        <v>35</v>
      </c>
      <c r="Q6" s="3">
        <v>2021</v>
      </c>
      <c r="R6" s="3" t="b">
        <v>0</v>
      </c>
      <c r="S6" s="1" t="s">
        <v>63</v>
      </c>
      <c r="T6" s="3" t="s">
        <v>14</v>
      </c>
      <c r="U6" s="3">
        <v>1</v>
      </c>
      <c r="V6" s="3">
        <v>0</v>
      </c>
      <c r="W6" s="3">
        <v>0</v>
      </c>
      <c r="X6" s="3">
        <v>0</v>
      </c>
      <c r="Y6" s="3" t="s">
        <v>64</v>
      </c>
      <c r="Z6" s="3">
        <v>0</v>
      </c>
      <c r="AA6" s="3">
        <v>0</v>
      </c>
      <c r="AB6" s="3">
        <v>0</v>
      </c>
      <c r="AC6" s="3">
        <v>0</v>
      </c>
      <c r="AD6" s="3">
        <v>0</v>
      </c>
      <c r="AE6" s="3">
        <v>1</v>
      </c>
      <c r="AF6" s="3">
        <v>0</v>
      </c>
      <c r="AG6" s="3">
        <v>0</v>
      </c>
      <c r="AH6" s="3" t="s">
        <v>51</v>
      </c>
      <c r="AK6" s="3"/>
    </row>
    <row r="7" spans="1:37" ht="364">
      <c r="A7" s="3" t="s">
        <v>65</v>
      </c>
      <c r="C7" s="3" t="s">
        <v>72</v>
      </c>
      <c r="D7" s="3" t="s">
        <v>41</v>
      </c>
      <c r="E7" s="3"/>
      <c r="G7" s="3" t="s">
        <v>73</v>
      </c>
      <c r="H7" s="3">
        <v>2008</v>
      </c>
      <c r="I7" s="3" t="s">
        <v>74</v>
      </c>
      <c r="J7" s="3">
        <v>2033</v>
      </c>
      <c r="K7" s="3"/>
      <c r="L7" s="3">
        <v>2033</v>
      </c>
      <c r="M7" s="3"/>
      <c r="N7" s="5" t="s">
        <v>481</v>
      </c>
      <c r="O7" s="3">
        <v>35</v>
      </c>
      <c r="P7" s="3" t="b">
        <f t="shared" si="0"/>
        <v>0</v>
      </c>
      <c r="Q7" s="3">
        <v>2053</v>
      </c>
      <c r="R7" s="3" t="b">
        <v>1</v>
      </c>
      <c r="S7" s="1" t="s">
        <v>476</v>
      </c>
      <c r="T7" s="3" t="s">
        <v>14</v>
      </c>
      <c r="U7" s="3">
        <v>1</v>
      </c>
      <c r="V7" s="3">
        <v>0</v>
      </c>
      <c r="W7" s="3">
        <v>0</v>
      </c>
      <c r="X7" s="3">
        <v>0</v>
      </c>
      <c r="Y7" s="3" t="s">
        <v>23</v>
      </c>
      <c r="Z7" s="3">
        <v>0</v>
      </c>
      <c r="AA7" s="3">
        <v>0</v>
      </c>
      <c r="AB7" s="3">
        <v>0</v>
      </c>
      <c r="AC7" s="3">
        <v>0</v>
      </c>
      <c r="AD7" s="3">
        <v>1</v>
      </c>
      <c r="AE7" s="3">
        <v>0</v>
      </c>
      <c r="AF7" s="3">
        <v>0</v>
      </c>
      <c r="AG7" s="3">
        <v>0</v>
      </c>
      <c r="AH7" s="3" t="s">
        <v>33</v>
      </c>
      <c r="AI7" t="s">
        <v>469</v>
      </c>
      <c r="AK7" s="3"/>
    </row>
    <row r="8" spans="1:37" ht="13.5" customHeight="1">
      <c r="A8" s="3" t="s">
        <v>434</v>
      </c>
      <c r="C8" s="3" t="s">
        <v>435</v>
      </c>
      <c r="D8" s="3" t="s">
        <v>35</v>
      </c>
      <c r="E8" s="3">
        <v>2</v>
      </c>
      <c r="G8" s="3" t="s">
        <v>109</v>
      </c>
      <c r="H8" s="3">
        <v>1970</v>
      </c>
      <c r="I8" s="3" t="s">
        <v>436</v>
      </c>
      <c r="J8" s="3">
        <v>1979</v>
      </c>
      <c r="K8" s="3"/>
      <c r="L8" s="3">
        <v>1973</v>
      </c>
      <c r="M8" s="3">
        <v>1985</v>
      </c>
      <c r="N8" s="5" t="s">
        <v>576</v>
      </c>
      <c r="O8" s="3"/>
      <c r="P8" s="3">
        <f t="shared" si="0"/>
        <v>15</v>
      </c>
      <c r="Q8" s="3"/>
      <c r="R8" s="3"/>
      <c r="S8" s="1" t="s">
        <v>437</v>
      </c>
      <c r="T8" s="3" t="s">
        <v>14</v>
      </c>
      <c r="U8" s="3">
        <v>1</v>
      </c>
      <c r="V8" s="3">
        <v>0</v>
      </c>
      <c r="W8" s="3">
        <v>0</v>
      </c>
      <c r="X8" s="3">
        <v>0</v>
      </c>
      <c r="Y8" s="3" t="s">
        <v>438</v>
      </c>
      <c r="Z8" s="3">
        <v>0</v>
      </c>
      <c r="AA8" s="3">
        <v>0</v>
      </c>
      <c r="AB8" s="3">
        <v>0</v>
      </c>
      <c r="AC8" s="3">
        <v>0</v>
      </c>
      <c r="AD8" s="3">
        <v>1</v>
      </c>
      <c r="AE8" s="3">
        <v>0</v>
      </c>
      <c r="AF8" s="3">
        <v>0</v>
      </c>
      <c r="AG8" s="3">
        <v>0</v>
      </c>
      <c r="AH8" s="3" t="s">
        <v>33</v>
      </c>
      <c r="AK8" s="3"/>
    </row>
    <row r="9" spans="1:37" ht="168" customHeight="1">
      <c r="A9" s="3" t="s">
        <v>80</v>
      </c>
      <c r="C9" s="3" t="s">
        <v>61</v>
      </c>
      <c r="D9" s="3" t="s">
        <v>41</v>
      </c>
      <c r="E9" s="3">
        <v>2</v>
      </c>
      <c r="G9" s="3" t="s">
        <v>62</v>
      </c>
      <c r="H9" s="3">
        <v>1995</v>
      </c>
      <c r="I9" s="3">
        <v>2050</v>
      </c>
      <c r="J9" s="3">
        <v>2050</v>
      </c>
      <c r="K9" s="3"/>
      <c r="L9" s="3">
        <v>2050</v>
      </c>
      <c r="M9" s="3">
        <v>2050</v>
      </c>
      <c r="N9" s="5" t="s">
        <v>482</v>
      </c>
      <c r="O9" s="3"/>
      <c r="P9" s="3">
        <f t="shared" si="0"/>
        <v>55</v>
      </c>
      <c r="Q9" s="3"/>
      <c r="R9" s="3"/>
      <c r="S9" s="1" t="s">
        <v>81</v>
      </c>
      <c r="T9" s="3" t="s">
        <v>14</v>
      </c>
      <c r="U9" s="3">
        <v>1</v>
      </c>
      <c r="V9" s="3">
        <v>0</v>
      </c>
      <c r="W9" s="3">
        <v>0</v>
      </c>
      <c r="X9" s="3">
        <v>0</v>
      </c>
      <c r="Y9" s="3" t="s">
        <v>82</v>
      </c>
      <c r="Z9" s="3">
        <v>0</v>
      </c>
      <c r="AA9" s="3">
        <v>0</v>
      </c>
      <c r="AB9" s="3">
        <v>0</v>
      </c>
      <c r="AC9" s="3">
        <v>0</v>
      </c>
      <c r="AD9" s="3">
        <v>0</v>
      </c>
      <c r="AE9" s="3">
        <v>1</v>
      </c>
      <c r="AF9" s="3">
        <v>0</v>
      </c>
      <c r="AG9" s="3">
        <v>0</v>
      </c>
      <c r="AH9" s="3" t="s">
        <v>51</v>
      </c>
      <c r="AK9" s="3"/>
    </row>
    <row r="10" spans="1:37" ht="336">
      <c r="A10" s="3" t="s">
        <v>83</v>
      </c>
      <c r="C10" s="3" t="s">
        <v>90</v>
      </c>
      <c r="D10" s="3" t="s">
        <v>35</v>
      </c>
      <c r="E10" s="3"/>
      <c r="G10" s="3" t="s">
        <v>42</v>
      </c>
      <c r="H10" s="3">
        <v>2008</v>
      </c>
      <c r="I10" s="3" t="s">
        <v>91</v>
      </c>
      <c r="J10" s="3">
        <v>2030</v>
      </c>
      <c r="K10" s="3"/>
      <c r="L10" s="3">
        <v>2030</v>
      </c>
      <c r="M10" s="3"/>
      <c r="N10" s="5" t="s">
        <v>483</v>
      </c>
      <c r="O10" s="3">
        <v>54</v>
      </c>
      <c r="P10" s="3" t="b">
        <f t="shared" si="0"/>
        <v>0</v>
      </c>
      <c r="Q10" s="3">
        <v>2034</v>
      </c>
      <c r="R10" s="3" t="b">
        <v>1</v>
      </c>
      <c r="S10" s="1" t="s">
        <v>92</v>
      </c>
      <c r="T10" s="3" t="s">
        <v>93</v>
      </c>
      <c r="U10" s="3">
        <v>1</v>
      </c>
      <c r="V10" s="3">
        <v>1</v>
      </c>
      <c r="W10" s="3">
        <v>0</v>
      </c>
      <c r="X10" s="3">
        <v>1</v>
      </c>
      <c r="Y10" s="3" t="s">
        <v>94</v>
      </c>
      <c r="Z10" s="3">
        <v>0</v>
      </c>
      <c r="AA10" s="3">
        <v>0</v>
      </c>
      <c r="AB10" s="3">
        <v>0</v>
      </c>
      <c r="AC10" s="3">
        <v>1</v>
      </c>
      <c r="AD10" s="3">
        <v>1</v>
      </c>
      <c r="AE10" s="3">
        <v>0</v>
      </c>
      <c r="AF10" s="3">
        <v>0</v>
      </c>
      <c r="AG10" s="3">
        <v>0</v>
      </c>
      <c r="AH10" s="3" t="s">
        <v>33</v>
      </c>
      <c r="AI10" t="s">
        <v>470</v>
      </c>
      <c r="AK10" s="3"/>
    </row>
    <row r="11" spans="1:37" ht="14">
      <c r="A11" s="3" t="s">
        <v>102</v>
      </c>
      <c r="C11" s="3" t="s">
        <v>633</v>
      </c>
      <c r="D11" s="3" t="s">
        <v>103</v>
      </c>
      <c r="E11" s="3">
        <v>2</v>
      </c>
      <c r="G11" s="3" t="s">
        <v>36</v>
      </c>
      <c r="H11" s="3">
        <v>2011</v>
      </c>
      <c r="I11" s="3" t="s">
        <v>104</v>
      </c>
      <c r="J11" s="3">
        <v>2040</v>
      </c>
      <c r="K11" s="3"/>
      <c r="L11" s="3">
        <v>2040</v>
      </c>
      <c r="M11" s="3">
        <v>2040</v>
      </c>
      <c r="N11" s="5" t="s">
        <v>484</v>
      </c>
      <c r="O11" s="3">
        <v>42</v>
      </c>
      <c r="P11" s="3">
        <f t="shared" si="0"/>
        <v>29</v>
      </c>
      <c r="Q11" s="3">
        <v>2049</v>
      </c>
      <c r="R11" s="3" t="b">
        <v>1</v>
      </c>
      <c r="S11" s="11"/>
      <c r="T11" s="3" t="s">
        <v>14</v>
      </c>
      <c r="U11" s="3">
        <v>1</v>
      </c>
      <c r="V11" s="3">
        <v>0</v>
      </c>
      <c r="W11" s="3">
        <v>0</v>
      </c>
      <c r="X11" s="3">
        <v>0</v>
      </c>
      <c r="Y11" s="3" t="s">
        <v>105</v>
      </c>
      <c r="Z11" s="3">
        <v>0</v>
      </c>
      <c r="AA11" s="3">
        <v>0</v>
      </c>
      <c r="AB11" s="3">
        <v>0</v>
      </c>
      <c r="AC11" s="3">
        <v>0</v>
      </c>
      <c r="AD11" s="3">
        <v>0</v>
      </c>
      <c r="AE11" s="3">
        <v>1</v>
      </c>
      <c r="AF11" s="3">
        <v>0</v>
      </c>
      <c r="AG11" s="3">
        <v>0</v>
      </c>
      <c r="AH11" s="3" t="s">
        <v>33</v>
      </c>
      <c r="AK11" s="3">
        <v>1</v>
      </c>
    </row>
    <row r="12" spans="1:37" ht="195.75" customHeight="1">
      <c r="A12" t="s">
        <v>520</v>
      </c>
      <c r="C12" t="s">
        <v>516</v>
      </c>
      <c r="D12" t="s">
        <v>103</v>
      </c>
      <c r="H12">
        <v>2012</v>
      </c>
      <c r="L12">
        <v>3012</v>
      </c>
      <c r="M12">
        <v>3012</v>
      </c>
      <c r="N12" t="s">
        <v>521</v>
      </c>
      <c r="P12" s="3">
        <f t="shared" si="0"/>
        <v>1000</v>
      </c>
      <c r="AK12">
        <v>1</v>
      </c>
    </row>
    <row r="13" spans="1:37" ht="14" customHeight="1">
      <c r="A13" s="3" t="s">
        <v>113</v>
      </c>
      <c r="C13" s="3" t="s">
        <v>114</v>
      </c>
      <c r="D13" s="3" t="s">
        <v>41</v>
      </c>
      <c r="E13" s="3">
        <v>2</v>
      </c>
      <c r="G13" s="3" t="s">
        <v>42</v>
      </c>
      <c r="H13" s="3">
        <v>2001</v>
      </c>
      <c r="I13" s="3">
        <v>2020</v>
      </c>
      <c r="J13" s="3">
        <v>2020</v>
      </c>
      <c r="K13" s="3"/>
      <c r="L13" s="3">
        <v>2020</v>
      </c>
      <c r="M13" s="3">
        <v>2020</v>
      </c>
      <c r="N13" s="5" t="s">
        <v>485</v>
      </c>
      <c r="O13" s="3">
        <v>84</v>
      </c>
      <c r="P13" s="3">
        <f t="shared" si="0"/>
        <v>19</v>
      </c>
      <c r="Q13" s="3">
        <v>1997</v>
      </c>
      <c r="R13" s="3" t="b">
        <v>0</v>
      </c>
      <c r="S13" s="1" t="s">
        <v>115</v>
      </c>
      <c r="T13" s="3" t="s">
        <v>14</v>
      </c>
      <c r="U13" s="3">
        <v>1</v>
      </c>
      <c r="V13" s="3">
        <v>0</v>
      </c>
      <c r="W13" s="3">
        <v>0</v>
      </c>
      <c r="X13" s="3">
        <v>0</v>
      </c>
      <c r="Y13" s="3" t="s">
        <v>116</v>
      </c>
      <c r="Z13" s="3">
        <v>0</v>
      </c>
      <c r="AA13" s="3">
        <v>0</v>
      </c>
      <c r="AB13" s="3">
        <v>0</v>
      </c>
      <c r="AC13" s="3">
        <v>0</v>
      </c>
      <c r="AD13" s="3">
        <v>0</v>
      </c>
      <c r="AE13" s="3">
        <v>1</v>
      </c>
      <c r="AF13" s="3">
        <v>0</v>
      </c>
      <c r="AG13" s="3">
        <v>0</v>
      </c>
      <c r="AH13" s="3" t="s">
        <v>33</v>
      </c>
      <c r="AK13" s="3"/>
    </row>
    <row r="14" spans="1:37" ht="56">
      <c r="A14" s="3" t="s">
        <v>117</v>
      </c>
      <c r="C14" s="3" t="s">
        <v>118</v>
      </c>
      <c r="D14" s="3" t="s">
        <v>103</v>
      </c>
      <c r="E14" s="3">
        <v>2</v>
      </c>
      <c r="G14" s="3" t="s">
        <v>47</v>
      </c>
      <c r="H14" s="3">
        <v>1998</v>
      </c>
      <c r="I14" s="3">
        <v>2108</v>
      </c>
      <c r="J14" s="3">
        <v>2108</v>
      </c>
      <c r="K14" s="3"/>
      <c r="L14" s="3">
        <v>2108</v>
      </c>
      <c r="M14" s="3">
        <v>2108</v>
      </c>
      <c r="N14" s="5" t="s">
        <v>486</v>
      </c>
      <c r="O14" s="3">
        <v>66</v>
      </c>
      <c r="P14" s="3">
        <f t="shared" si="0"/>
        <v>110</v>
      </c>
      <c r="Q14" s="3">
        <v>2012</v>
      </c>
      <c r="R14" s="3" t="b">
        <v>0</v>
      </c>
      <c r="S14" s="1" t="s">
        <v>119</v>
      </c>
      <c r="T14" s="3" t="s">
        <v>14</v>
      </c>
      <c r="U14" s="3">
        <v>1</v>
      </c>
      <c r="V14" s="3">
        <v>0</v>
      </c>
      <c r="W14" s="3">
        <v>0</v>
      </c>
      <c r="X14" s="3">
        <v>0</v>
      </c>
      <c r="Y14" s="3" t="s">
        <v>89</v>
      </c>
      <c r="Z14" s="3">
        <v>0</v>
      </c>
      <c r="AA14" s="3">
        <v>0</v>
      </c>
      <c r="AB14" s="3">
        <v>0</v>
      </c>
      <c r="AC14" s="3">
        <v>0</v>
      </c>
      <c r="AD14" s="3">
        <v>0</v>
      </c>
      <c r="AE14" s="3">
        <v>0</v>
      </c>
      <c r="AF14" s="3">
        <v>0</v>
      </c>
      <c r="AG14" s="3">
        <v>1</v>
      </c>
      <c r="AH14" s="3" t="s">
        <v>51</v>
      </c>
      <c r="AK14" s="3"/>
    </row>
    <row r="15" spans="1:37" ht="168" customHeight="1">
      <c r="A15" s="3" t="s">
        <v>137</v>
      </c>
      <c r="C15" s="3" t="s">
        <v>634</v>
      </c>
      <c r="D15" s="3" t="s">
        <v>46</v>
      </c>
      <c r="E15" s="3">
        <v>2</v>
      </c>
      <c r="G15" s="3" t="s">
        <v>36</v>
      </c>
      <c r="H15" s="3">
        <v>2012</v>
      </c>
      <c r="I15" s="3" t="s">
        <v>138</v>
      </c>
      <c r="J15" s="3">
        <v>2027</v>
      </c>
      <c r="K15" s="3"/>
      <c r="L15" s="3">
        <v>2027</v>
      </c>
      <c r="M15" s="3">
        <v>2027</v>
      </c>
      <c r="N15" s="5" t="s">
        <v>489</v>
      </c>
      <c r="O15" s="3"/>
      <c r="P15" s="3">
        <f t="shared" si="0"/>
        <v>15</v>
      </c>
      <c r="Q15" s="3"/>
      <c r="R15" s="3"/>
      <c r="S15" s="11"/>
      <c r="T15" s="3" t="s">
        <v>14</v>
      </c>
      <c r="U15" s="3">
        <v>1</v>
      </c>
      <c r="V15" s="3">
        <v>0</v>
      </c>
      <c r="W15" s="3">
        <v>0</v>
      </c>
      <c r="X15" s="3">
        <v>0</v>
      </c>
      <c r="Y15" s="3" t="s">
        <v>139</v>
      </c>
      <c r="Z15" s="3">
        <v>0</v>
      </c>
      <c r="AA15" s="3">
        <v>0</v>
      </c>
      <c r="AB15" s="3">
        <v>0</v>
      </c>
      <c r="AC15" s="3">
        <v>0</v>
      </c>
      <c r="AD15" s="3">
        <v>1</v>
      </c>
      <c r="AE15" s="3">
        <v>0</v>
      </c>
      <c r="AF15" s="3">
        <v>0</v>
      </c>
      <c r="AG15" s="3">
        <v>0</v>
      </c>
      <c r="AH15" s="3" t="s">
        <v>33</v>
      </c>
      <c r="AK15" s="3">
        <v>1</v>
      </c>
    </row>
    <row r="16" spans="1:37" ht="27.75" customHeight="1">
      <c r="A16" s="3" t="s">
        <v>140</v>
      </c>
      <c r="C16" s="3" t="s">
        <v>61</v>
      </c>
      <c r="D16" s="3" t="s">
        <v>41</v>
      </c>
      <c r="E16" s="3">
        <v>1</v>
      </c>
      <c r="G16" s="3" t="s">
        <v>62</v>
      </c>
      <c r="H16" s="3">
        <v>1995</v>
      </c>
      <c r="I16" s="3" t="s">
        <v>141</v>
      </c>
      <c r="J16" s="3">
        <v>2011</v>
      </c>
      <c r="K16" s="3"/>
      <c r="L16" s="3">
        <v>2004</v>
      </c>
      <c r="M16" s="3">
        <v>2019</v>
      </c>
      <c r="N16" s="5" t="s">
        <v>490</v>
      </c>
      <c r="O16" s="3">
        <v>40</v>
      </c>
      <c r="P16" s="3">
        <f t="shared" si="0"/>
        <v>24</v>
      </c>
      <c r="Q16" s="3">
        <v>2035</v>
      </c>
      <c r="R16" s="3" t="b">
        <v>1</v>
      </c>
      <c r="S16" s="1" t="s">
        <v>142</v>
      </c>
      <c r="T16" s="3" t="s">
        <v>14</v>
      </c>
      <c r="U16" s="3">
        <v>1</v>
      </c>
      <c r="V16" s="3">
        <v>0</v>
      </c>
      <c r="W16" s="3">
        <v>0</v>
      </c>
      <c r="X16" s="3">
        <v>0</v>
      </c>
      <c r="Y16" s="3" t="s">
        <v>143</v>
      </c>
      <c r="Z16" s="3">
        <v>0</v>
      </c>
      <c r="AA16" s="3">
        <v>0</v>
      </c>
      <c r="AB16" s="3">
        <v>0</v>
      </c>
      <c r="AC16" s="3">
        <v>0</v>
      </c>
      <c r="AD16" s="3">
        <v>0</v>
      </c>
      <c r="AE16" s="3">
        <v>1</v>
      </c>
      <c r="AF16" s="3">
        <v>0</v>
      </c>
      <c r="AG16" s="3">
        <v>0</v>
      </c>
      <c r="AH16" s="3" t="s">
        <v>51</v>
      </c>
      <c r="AK16" s="3"/>
    </row>
    <row r="17" spans="1:37" ht="266">
      <c r="A17" s="3" t="s">
        <v>144</v>
      </c>
      <c r="C17" s="5" t="s">
        <v>628</v>
      </c>
      <c r="D17" s="3" t="s">
        <v>35</v>
      </c>
      <c r="E17" s="3">
        <v>2</v>
      </c>
      <c r="G17" s="3" t="s">
        <v>36</v>
      </c>
      <c r="H17" s="3">
        <v>2012</v>
      </c>
      <c r="I17" s="3" t="s">
        <v>145</v>
      </c>
      <c r="J17" s="3">
        <v>2100</v>
      </c>
      <c r="K17" s="3"/>
      <c r="L17" s="3">
        <v>2095</v>
      </c>
      <c r="M17" s="3"/>
      <c r="N17" s="5" t="s">
        <v>493</v>
      </c>
      <c r="O17" s="3"/>
      <c r="P17" s="3" t="b">
        <f t="shared" si="0"/>
        <v>0</v>
      </c>
      <c r="Q17" s="3"/>
      <c r="R17" s="3" t="b">
        <v>0</v>
      </c>
      <c r="S17" s="1" t="s">
        <v>496</v>
      </c>
      <c r="T17" s="3" t="s">
        <v>14</v>
      </c>
      <c r="U17" s="3">
        <v>1</v>
      </c>
      <c r="V17" s="3">
        <v>0</v>
      </c>
      <c r="W17" s="3">
        <v>0</v>
      </c>
      <c r="X17" s="3">
        <v>0</v>
      </c>
      <c r="Y17" s="3" t="s">
        <v>38</v>
      </c>
      <c r="Z17" s="3">
        <v>0</v>
      </c>
      <c r="AA17" s="3">
        <v>0</v>
      </c>
      <c r="AB17" s="3">
        <v>0</v>
      </c>
      <c r="AC17" s="3">
        <v>0</v>
      </c>
      <c r="AD17" s="3">
        <v>1</v>
      </c>
      <c r="AE17" s="3">
        <v>0</v>
      </c>
      <c r="AF17" s="3">
        <v>0</v>
      </c>
      <c r="AG17" s="3">
        <v>0</v>
      </c>
      <c r="AH17" s="3" t="s">
        <v>33</v>
      </c>
      <c r="AK17" s="3">
        <v>1</v>
      </c>
    </row>
    <row r="18" spans="1:37" ht="69.75" customHeight="1">
      <c r="A18" s="6" t="s">
        <v>146</v>
      </c>
      <c r="C18" s="6" t="s">
        <v>147</v>
      </c>
      <c r="D18" s="6" t="s">
        <v>103</v>
      </c>
      <c r="E18" s="6">
        <v>0</v>
      </c>
      <c r="G18" s="6" t="s">
        <v>148</v>
      </c>
      <c r="H18" s="6">
        <v>1994</v>
      </c>
      <c r="I18" s="6">
        <v>2035</v>
      </c>
      <c r="J18" s="6">
        <v>2035</v>
      </c>
      <c r="K18" s="6"/>
      <c r="L18" s="6">
        <v>2035</v>
      </c>
      <c r="M18" s="6">
        <v>2035</v>
      </c>
      <c r="N18" s="6" t="s">
        <v>569</v>
      </c>
      <c r="P18" s="3">
        <f t="shared" si="0"/>
        <v>41</v>
      </c>
      <c r="Q18" s="6" t="s">
        <v>14</v>
      </c>
      <c r="R18" s="6">
        <v>1</v>
      </c>
      <c r="S18" s="1" t="s">
        <v>568</v>
      </c>
      <c r="T18" s="6">
        <v>0</v>
      </c>
      <c r="U18" s="6">
        <v>0</v>
      </c>
      <c r="V18" s="6" t="s">
        <v>150</v>
      </c>
      <c r="W18" s="6">
        <v>0</v>
      </c>
      <c r="X18" s="6">
        <v>1</v>
      </c>
      <c r="Y18" s="6">
        <v>0</v>
      </c>
      <c r="Z18" s="6">
        <v>0</v>
      </c>
      <c r="AA18" s="6">
        <v>0</v>
      </c>
      <c r="AB18" s="6">
        <v>0</v>
      </c>
      <c r="AC18" s="6">
        <v>0</v>
      </c>
      <c r="AD18" s="6">
        <v>0</v>
      </c>
      <c r="AE18" s="6" t="s">
        <v>33</v>
      </c>
      <c r="AK18" s="6"/>
    </row>
    <row r="19" spans="1:37" ht="42" customHeight="1">
      <c r="A19" s="3" t="s">
        <v>151</v>
      </c>
      <c r="C19" s="3" t="s">
        <v>629</v>
      </c>
      <c r="D19" s="3" t="s">
        <v>35</v>
      </c>
      <c r="E19" s="3">
        <v>2</v>
      </c>
      <c r="G19" s="3" t="s">
        <v>36</v>
      </c>
      <c r="H19" s="3">
        <v>2012</v>
      </c>
      <c r="I19" s="3" t="s">
        <v>152</v>
      </c>
      <c r="J19" s="3">
        <v>2112</v>
      </c>
      <c r="K19" s="3"/>
      <c r="L19" s="3">
        <v>2112</v>
      </c>
      <c r="M19" s="3">
        <v>2112</v>
      </c>
      <c r="N19" s="5" t="s">
        <v>492</v>
      </c>
      <c r="O19" s="3">
        <v>62</v>
      </c>
      <c r="P19" s="3">
        <f t="shared" si="0"/>
        <v>100</v>
      </c>
      <c r="Q19" s="3">
        <v>2030</v>
      </c>
      <c r="R19" s="3" t="b">
        <v>0</v>
      </c>
      <c r="S19" s="11"/>
      <c r="T19" s="3" t="s">
        <v>14</v>
      </c>
      <c r="U19" s="3">
        <v>1</v>
      </c>
      <c r="V19" s="3">
        <v>0</v>
      </c>
      <c r="W19" s="3">
        <v>0</v>
      </c>
      <c r="X19" s="3">
        <v>0</v>
      </c>
      <c r="Y19" s="3" t="s">
        <v>153</v>
      </c>
      <c r="Z19" s="3">
        <v>0</v>
      </c>
      <c r="AA19" s="3">
        <v>0</v>
      </c>
      <c r="AB19" s="3">
        <v>0</v>
      </c>
      <c r="AC19" s="3">
        <v>0</v>
      </c>
      <c r="AD19" s="3">
        <v>1</v>
      </c>
      <c r="AE19" s="3">
        <v>0</v>
      </c>
      <c r="AF19" s="3">
        <v>0</v>
      </c>
      <c r="AG19" s="3">
        <v>0</v>
      </c>
      <c r="AH19" s="3" t="s">
        <v>33</v>
      </c>
      <c r="AK19" s="3">
        <v>1</v>
      </c>
    </row>
    <row r="20" spans="1:37" ht="84" customHeight="1">
      <c r="A20" s="3" t="s">
        <v>154</v>
      </c>
      <c r="C20" s="3" t="s">
        <v>61</v>
      </c>
      <c r="D20" s="3" t="s">
        <v>41</v>
      </c>
      <c r="E20" s="3">
        <v>2</v>
      </c>
      <c r="G20" s="3" t="s">
        <v>62</v>
      </c>
      <c r="H20" s="3">
        <v>1995</v>
      </c>
      <c r="I20" s="3">
        <v>2010</v>
      </c>
      <c r="J20" s="3">
        <v>2010</v>
      </c>
      <c r="K20" s="3"/>
      <c r="L20" s="3">
        <v>2010</v>
      </c>
      <c r="M20" s="3">
        <v>2010</v>
      </c>
      <c r="N20" s="5" t="s">
        <v>494</v>
      </c>
      <c r="O20" s="3">
        <v>65</v>
      </c>
      <c r="P20" s="3">
        <f t="shared" si="0"/>
        <v>15</v>
      </c>
      <c r="Q20" s="3">
        <v>2010</v>
      </c>
      <c r="R20" s="3" t="b">
        <v>0</v>
      </c>
      <c r="S20" s="1" t="s">
        <v>155</v>
      </c>
      <c r="T20" s="3" t="s">
        <v>14</v>
      </c>
      <c r="U20" s="3">
        <v>1</v>
      </c>
      <c r="V20" s="3">
        <v>0</v>
      </c>
      <c r="W20" s="3">
        <v>0</v>
      </c>
      <c r="X20" s="3">
        <v>0</v>
      </c>
      <c r="Y20" s="3" t="s">
        <v>156</v>
      </c>
      <c r="Z20" s="3">
        <v>0</v>
      </c>
      <c r="AA20" s="3">
        <v>0</v>
      </c>
      <c r="AB20" s="3">
        <v>0</v>
      </c>
      <c r="AC20" s="3">
        <v>0</v>
      </c>
      <c r="AD20" s="3">
        <v>0</v>
      </c>
      <c r="AE20" s="3">
        <v>1</v>
      </c>
      <c r="AF20" s="3">
        <v>0</v>
      </c>
      <c r="AG20" s="3">
        <v>0</v>
      </c>
      <c r="AH20" s="3" t="s">
        <v>51</v>
      </c>
      <c r="AK20" s="3"/>
    </row>
    <row r="21" spans="1:37" ht="13.5" customHeight="1">
      <c r="A21" s="3" t="s">
        <v>166</v>
      </c>
      <c r="C21" s="3" t="s">
        <v>628</v>
      </c>
      <c r="D21" s="3" t="s">
        <v>35</v>
      </c>
      <c r="E21" s="3">
        <v>2</v>
      </c>
      <c r="G21" s="3" t="s">
        <v>36</v>
      </c>
      <c r="H21" s="3">
        <v>2012</v>
      </c>
      <c r="I21" s="3" t="s">
        <v>167</v>
      </c>
      <c r="J21" s="3">
        <v>2092</v>
      </c>
      <c r="K21" s="3"/>
      <c r="L21" s="3"/>
      <c r="M21" s="3">
        <v>2092</v>
      </c>
      <c r="N21" s="5" t="s">
        <v>507</v>
      </c>
      <c r="O21" s="3"/>
      <c r="P21" s="3">
        <f t="shared" si="0"/>
        <v>80</v>
      </c>
      <c r="Q21" s="3"/>
      <c r="R21" s="3" t="b">
        <v>0</v>
      </c>
      <c r="S21" s="1" t="s">
        <v>506</v>
      </c>
      <c r="T21" s="3" t="s">
        <v>14</v>
      </c>
      <c r="U21" s="3">
        <v>1</v>
      </c>
      <c r="V21" s="3">
        <v>0</v>
      </c>
      <c r="W21" s="3">
        <v>0</v>
      </c>
      <c r="X21" s="3">
        <v>0</v>
      </c>
      <c r="Y21" s="3" t="s">
        <v>38</v>
      </c>
      <c r="Z21" s="3">
        <v>0</v>
      </c>
      <c r="AA21" s="3">
        <v>0</v>
      </c>
      <c r="AB21" s="3">
        <v>0</v>
      </c>
      <c r="AC21" s="3">
        <v>0</v>
      </c>
      <c r="AD21" s="3">
        <v>1</v>
      </c>
      <c r="AE21" s="3">
        <v>0</v>
      </c>
      <c r="AF21" s="3">
        <v>0</v>
      </c>
      <c r="AG21" s="3">
        <v>0</v>
      </c>
      <c r="AH21" s="3" t="s">
        <v>33</v>
      </c>
      <c r="AK21" s="3">
        <v>1</v>
      </c>
    </row>
    <row r="22" spans="1:37" ht="69.75" customHeight="1">
      <c r="A22" s="3" t="s">
        <v>168</v>
      </c>
      <c r="C22" s="3" t="s">
        <v>175</v>
      </c>
      <c r="D22" s="5" t="s">
        <v>103</v>
      </c>
      <c r="E22" s="3"/>
      <c r="G22" s="3" t="s">
        <v>47</v>
      </c>
      <c r="H22" s="3">
        <v>1962</v>
      </c>
      <c r="I22" s="3" t="s">
        <v>176</v>
      </c>
      <c r="J22" s="3">
        <v>1978</v>
      </c>
      <c r="K22" s="3"/>
      <c r="L22" s="3">
        <v>1978</v>
      </c>
      <c r="M22" s="3">
        <v>1978</v>
      </c>
      <c r="N22" s="5" t="s">
        <v>526</v>
      </c>
      <c r="O22" s="3">
        <v>46</v>
      </c>
      <c r="P22" s="3">
        <f t="shared" si="0"/>
        <v>16</v>
      </c>
      <c r="Q22" s="3">
        <v>1996</v>
      </c>
      <c r="R22" s="3" t="b">
        <v>1</v>
      </c>
      <c r="S22" s="1" t="s">
        <v>177</v>
      </c>
      <c r="T22" s="3" t="s">
        <v>178</v>
      </c>
      <c r="U22" s="3">
        <v>1</v>
      </c>
      <c r="V22" s="3">
        <v>0</v>
      </c>
      <c r="W22" s="3">
        <v>1</v>
      </c>
      <c r="X22" s="3">
        <v>0</v>
      </c>
      <c r="Y22" s="3" t="s">
        <v>179</v>
      </c>
      <c r="Z22" s="3">
        <v>0</v>
      </c>
      <c r="AA22" s="3">
        <v>0</v>
      </c>
      <c r="AB22" s="3">
        <v>1</v>
      </c>
      <c r="AC22" s="3">
        <v>0</v>
      </c>
      <c r="AD22" s="3">
        <v>0</v>
      </c>
      <c r="AE22" s="3">
        <v>0</v>
      </c>
      <c r="AF22" s="3">
        <v>0</v>
      </c>
      <c r="AG22" s="3">
        <v>0</v>
      </c>
      <c r="AH22" s="3" t="s">
        <v>51</v>
      </c>
      <c r="AK22" s="3"/>
    </row>
    <row r="23" spans="1:37" ht="14">
      <c r="A23" s="3" t="s">
        <v>185</v>
      </c>
      <c r="C23" s="3" t="s">
        <v>632</v>
      </c>
      <c r="D23" s="3" t="s">
        <v>46</v>
      </c>
      <c r="E23" s="3">
        <v>2</v>
      </c>
      <c r="G23" s="3" t="s">
        <v>36</v>
      </c>
      <c r="H23" s="3">
        <v>2012</v>
      </c>
      <c r="I23" s="3" t="s">
        <v>187</v>
      </c>
      <c r="J23" s="3">
        <v>2030</v>
      </c>
      <c r="K23" s="3"/>
      <c r="L23" s="3">
        <v>2030</v>
      </c>
      <c r="M23" s="3">
        <v>2030</v>
      </c>
      <c r="N23" s="5" t="s">
        <v>528</v>
      </c>
      <c r="O23" s="3"/>
      <c r="P23" s="3">
        <f t="shared" si="0"/>
        <v>18</v>
      </c>
      <c r="Q23" s="3"/>
      <c r="R23" s="3"/>
      <c r="S23" s="11"/>
      <c r="T23" s="3" t="s">
        <v>14</v>
      </c>
      <c r="U23" s="3">
        <v>1</v>
      </c>
      <c r="V23" s="3">
        <v>0</v>
      </c>
      <c r="W23" s="3">
        <v>0</v>
      </c>
      <c r="X23" s="3">
        <v>0</v>
      </c>
      <c r="Y23" s="3" t="s">
        <v>188</v>
      </c>
      <c r="Z23" s="3">
        <v>0</v>
      </c>
      <c r="AA23" s="3">
        <v>0</v>
      </c>
      <c r="AB23" s="3">
        <v>0</v>
      </c>
      <c r="AC23" s="3">
        <v>0</v>
      </c>
      <c r="AD23" s="3">
        <v>1</v>
      </c>
      <c r="AE23" s="3">
        <v>0</v>
      </c>
      <c r="AF23" s="3">
        <v>0</v>
      </c>
      <c r="AG23" s="3">
        <v>0</v>
      </c>
      <c r="AH23" s="3" t="s">
        <v>33</v>
      </c>
      <c r="AK23" s="3">
        <v>1</v>
      </c>
    </row>
    <row r="24" spans="1:37" ht="97.5" customHeight="1">
      <c r="A24" s="3" t="s">
        <v>195</v>
      </c>
      <c r="C24" s="3" t="s">
        <v>196</v>
      </c>
      <c r="D24" s="3" t="s">
        <v>103</v>
      </c>
      <c r="E24" s="3">
        <v>0</v>
      </c>
      <c r="G24" s="3" t="s">
        <v>47</v>
      </c>
      <c r="H24" s="3">
        <v>2004</v>
      </c>
      <c r="I24" s="3" t="s">
        <v>197</v>
      </c>
      <c r="J24" s="3">
        <v>2029</v>
      </c>
      <c r="K24" s="3"/>
      <c r="L24" s="3"/>
      <c r="M24" s="3">
        <v>2054</v>
      </c>
      <c r="N24" s="5" t="s">
        <v>529</v>
      </c>
      <c r="O24" s="3">
        <v>47</v>
      </c>
      <c r="P24" s="3">
        <f t="shared" si="0"/>
        <v>50</v>
      </c>
      <c r="Q24" s="3">
        <v>2037</v>
      </c>
      <c r="R24" s="3" t="b">
        <v>1</v>
      </c>
      <c r="S24" s="1" t="s">
        <v>198</v>
      </c>
      <c r="T24" s="3" t="s">
        <v>199</v>
      </c>
      <c r="U24" s="3">
        <v>1</v>
      </c>
      <c r="V24" s="3">
        <v>0</v>
      </c>
      <c r="W24" s="3">
        <v>1</v>
      </c>
      <c r="X24" s="3">
        <v>1</v>
      </c>
      <c r="Y24" s="3" t="s">
        <v>200</v>
      </c>
      <c r="Z24" s="3">
        <v>0</v>
      </c>
      <c r="AA24" s="3">
        <v>0</v>
      </c>
      <c r="AB24" s="3">
        <v>1</v>
      </c>
      <c r="AC24" s="3">
        <v>0</v>
      </c>
      <c r="AD24" s="3">
        <v>1</v>
      </c>
      <c r="AE24" s="3">
        <v>0</v>
      </c>
      <c r="AF24" s="3">
        <v>0</v>
      </c>
      <c r="AG24" s="3">
        <v>0</v>
      </c>
      <c r="AH24" s="3" t="s">
        <v>33</v>
      </c>
      <c r="AK24" s="3"/>
    </row>
    <row r="25" spans="1:37" ht="97.5" customHeight="1">
      <c r="A25" s="3" t="s">
        <v>206</v>
      </c>
      <c r="C25" s="3" t="s">
        <v>207</v>
      </c>
      <c r="D25" s="3" t="s">
        <v>103</v>
      </c>
      <c r="E25" s="3">
        <v>0</v>
      </c>
      <c r="G25" s="3" t="s">
        <v>31</v>
      </c>
      <c r="H25" s="3">
        <v>2001</v>
      </c>
      <c r="I25" s="3" t="s">
        <v>209</v>
      </c>
      <c r="J25" s="3">
        <v>2050</v>
      </c>
      <c r="K25" s="3"/>
      <c r="L25" s="3"/>
      <c r="M25" s="3">
        <v>2101</v>
      </c>
      <c r="N25" s="5" t="s">
        <v>530</v>
      </c>
      <c r="O25" s="3"/>
      <c r="P25" s="3">
        <f t="shared" si="0"/>
        <v>100</v>
      </c>
      <c r="Q25" s="3"/>
      <c r="R25" s="3"/>
      <c r="S25" s="1" t="s">
        <v>210</v>
      </c>
      <c r="T25" s="3" t="s">
        <v>211</v>
      </c>
      <c r="U25" s="3">
        <v>1</v>
      </c>
      <c r="V25" s="3">
        <v>0</v>
      </c>
      <c r="W25" s="3">
        <v>0</v>
      </c>
      <c r="X25" s="3">
        <v>0</v>
      </c>
      <c r="Y25" s="3" t="s">
        <v>212</v>
      </c>
      <c r="Z25" s="3">
        <v>0</v>
      </c>
      <c r="AA25" s="3">
        <v>0</v>
      </c>
      <c r="AB25" s="3">
        <v>0</v>
      </c>
      <c r="AC25" s="3">
        <v>0</v>
      </c>
      <c r="AD25" s="3">
        <v>0</v>
      </c>
      <c r="AE25" s="3">
        <v>1</v>
      </c>
      <c r="AF25" s="3">
        <v>0</v>
      </c>
      <c r="AG25" s="3">
        <v>0</v>
      </c>
      <c r="AH25" s="3" t="s">
        <v>33</v>
      </c>
      <c r="AK25" s="3"/>
    </row>
    <row r="26" spans="1:37" ht="168" customHeight="1">
      <c r="A26" s="3" t="s">
        <v>213</v>
      </c>
      <c r="C26" s="5" t="s">
        <v>214</v>
      </c>
      <c r="D26" s="3" t="s">
        <v>103</v>
      </c>
      <c r="E26" s="3">
        <v>0</v>
      </c>
      <c r="G26" s="3" t="s">
        <v>215</v>
      </c>
      <c r="H26" s="3">
        <v>2006</v>
      </c>
      <c r="I26" s="3">
        <v>2100</v>
      </c>
      <c r="J26" s="3">
        <v>2100</v>
      </c>
      <c r="K26" s="3"/>
      <c r="L26" s="3">
        <v>2100</v>
      </c>
      <c r="M26" s="3">
        <v>2100</v>
      </c>
      <c r="N26" s="5" t="s">
        <v>531</v>
      </c>
      <c r="O26" s="3">
        <v>61</v>
      </c>
      <c r="P26" s="3">
        <f t="shared" si="0"/>
        <v>94</v>
      </c>
      <c r="Q26" s="3">
        <v>2025</v>
      </c>
      <c r="R26" s="3" t="b">
        <v>0</v>
      </c>
      <c r="S26" s="1" t="s">
        <v>532</v>
      </c>
      <c r="T26" s="3" t="s">
        <v>14</v>
      </c>
      <c r="U26" s="3">
        <v>1</v>
      </c>
      <c r="V26" s="3">
        <v>0</v>
      </c>
      <c r="W26" s="3">
        <v>0</v>
      </c>
      <c r="X26" s="3">
        <v>0</v>
      </c>
      <c r="Y26" s="3" t="s">
        <v>23</v>
      </c>
      <c r="Z26" s="3">
        <v>0</v>
      </c>
      <c r="AA26" s="3">
        <v>0</v>
      </c>
      <c r="AB26" s="3">
        <v>0</v>
      </c>
      <c r="AC26" s="3">
        <v>0</v>
      </c>
      <c r="AD26" s="3">
        <v>1</v>
      </c>
      <c r="AE26" s="3">
        <v>0</v>
      </c>
      <c r="AF26" s="3">
        <v>0</v>
      </c>
      <c r="AG26" s="3">
        <v>0</v>
      </c>
      <c r="AH26" s="3" t="s">
        <v>216</v>
      </c>
      <c r="AK26" s="3"/>
    </row>
    <row r="27" spans="1:37" ht="42" customHeight="1">
      <c r="A27" s="3" t="s">
        <v>217</v>
      </c>
      <c r="C27" s="3" t="s">
        <v>218</v>
      </c>
      <c r="D27" s="3" t="s">
        <v>46</v>
      </c>
      <c r="E27" s="3">
        <v>0</v>
      </c>
      <c r="G27" s="3" t="s">
        <v>31</v>
      </c>
      <c r="H27" s="3">
        <v>2012</v>
      </c>
      <c r="I27" s="3" t="s">
        <v>219</v>
      </c>
      <c r="J27" s="3">
        <v>2099</v>
      </c>
      <c r="K27" s="3"/>
      <c r="L27" s="3">
        <v>2042</v>
      </c>
      <c r="M27" s="3">
        <v>2042</v>
      </c>
      <c r="N27" s="5" t="s">
        <v>533</v>
      </c>
      <c r="O27" s="3">
        <v>45</v>
      </c>
      <c r="P27" s="3">
        <f t="shared" si="0"/>
        <v>30</v>
      </c>
      <c r="Q27" s="3">
        <v>2047</v>
      </c>
      <c r="R27" s="3" t="b">
        <v>0</v>
      </c>
      <c r="S27" s="1" t="s">
        <v>220</v>
      </c>
      <c r="T27" s="3" t="s">
        <v>221</v>
      </c>
      <c r="U27" s="3">
        <v>1</v>
      </c>
      <c r="V27" s="3">
        <v>0</v>
      </c>
      <c r="W27" s="3">
        <v>0</v>
      </c>
      <c r="X27" s="3">
        <v>0</v>
      </c>
      <c r="Y27" s="3" t="s">
        <v>222</v>
      </c>
      <c r="Z27" s="3">
        <v>0</v>
      </c>
      <c r="AA27" s="3">
        <v>1</v>
      </c>
      <c r="AB27" s="3">
        <v>0</v>
      </c>
      <c r="AC27" s="3">
        <v>0</v>
      </c>
      <c r="AD27" s="3">
        <v>0</v>
      </c>
      <c r="AE27" s="3">
        <v>0</v>
      </c>
      <c r="AF27" s="3">
        <v>0</v>
      </c>
      <c r="AG27" s="3">
        <v>0</v>
      </c>
      <c r="AH27" s="3" t="s">
        <v>33</v>
      </c>
      <c r="AK27" s="3"/>
    </row>
    <row r="28" spans="1:37" ht="98" customHeight="1">
      <c r="A28" s="3" t="s">
        <v>223</v>
      </c>
      <c r="C28" s="3" t="s">
        <v>224</v>
      </c>
      <c r="D28" s="3" t="s">
        <v>35</v>
      </c>
      <c r="E28" s="3">
        <v>1</v>
      </c>
      <c r="G28" s="3" t="s">
        <v>225</v>
      </c>
      <c r="H28" s="3">
        <v>2008</v>
      </c>
      <c r="I28" s="3" t="s">
        <v>226</v>
      </c>
      <c r="J28" s="3">
        <v>2048</v>
      </c>
      <c r="K28" s="3"/>
      <c r="L28" s="3">
        <v>2048</v>
      </c>
      <c r="M28" s="3">
        <v>2048</v>
      </c>
      <c r="N28" s="5" t="s">
        <v>534</v>
      </c>
      <c r="O28" s="3"/>
      <c r="P28" s="3">
        <f t="shared" si="0"/>
        <v>40</v>
      </c>
      <c r="Q28" s="3"/>
      <c r="R28" s="3"/>
      <c r="S28" s="1" t="s">
        <v>227</v>
      </c>
      <c r="T28" s="3" t="s">
        <v>228</v>
      </c>
      <c r="U28" s="3">
        <v>1</v>
      </c>
      <c r="V28" s="3">
        <v>0</v>
      </c>
      <c r="W28" s="3">
        <v>1</v>
      </c>
      <c r="X28" s="3">
        <v>0</v>
      </c>
      <c r="Y28" s="3" t="s">
        <v>229</v>
      </c>
      <c r="Z28" s="3">
        <v>0</v>
      </c>
      <c r="AA28" s="3">
        <v>1</v>
      </c>
      <c r="AB28" s="3">
        <v>1</v>
      </c>
      <c r="AC28" s="3">
        <v>0</v>
      </c>
      <c r="AD28" s="3">
        <v>0</v>
      </c>
      <c r="AE28" s="3">
        <v>0</v>
      </c>
      <c r="AF28" s="3">
        <v>0</v>
      </c>
      <c r="AG28" s="3">
        <v>0</v>
      </c>
      <c r="AH28" s="3" t="s">
        <v>230</v>
      </c>
      <c r="AK28" s="3"/>
    </row>
    <row r="29" spans="1:37" ht="56">
      <c r="A29" s="5" t="s">
        <v>465</v>
      </c>
      <c r="C29" s="5" t="s">
        <v>462</v>
      </c>
      <c r="D29" s="5" t="s">
        <v>103</v>
      </c>
      <c r="E29" s="3">
        <v>2</v>
      </c>
      <c r="G29" s="5" t="s">
        <v>463</v>
      </c>
      <c r="H29" s="3">
        <v>2002</v>
      </c>
      <c r="I29" s="5" t="s">
        <v>466</v>
      </c>
      <c r="J29" s="3"/>
      <c r="K29" s="3"/>
      <c r="L29" s="3">
        <v>2009</v>
      </c>
      <c r="M29" s="3"/>
      <c r="N29" s="5" t="s">
        <v>535</v>
      </c>
      <c r="O29" s="3">
        <v>62</v>
      </c>
      <c r="P29" s="3" t="b">
        <f t="shared" si="0"/>
        <v>0</v>
      </c>
      <c r="Q29" s="3">
        <v>2028</v>
      </c>
      <c r="R29" s="3" t="b">
        <v>0</v>
      </c>
      <c r="S29" s="1" t="s">
        <v>464</v>
      </c>
      <c r="T29" s="3" t="s">
        <v>14</v>
      </c>
      <c r="U29" s="3">
        <v>1</v>
      </c>
      <c r="V29" s="3">
        <v>0</v>
      </c>
      <c r="W29" s="3">
        <v>0</v>
      </c>
      <c r="X29" s="3">
        <v>0</v>
      </c>
      <c r="Y29" s="3" t="s">
        <v>25</v>
      </c>
      <c r="Z29" s="3">
        <v>0</v>
      </c>
      <c r="AA29" s="3">
        <v>0</v>
      </c>
      <c r="AB29" s="3">
        <v>0</v>
      </c>
      <c r="AC29" s="3">
        <v>0</v>
      </c>
      <c r="AD29" s="3">
        <v>0</v>
      </c>
      <c r="AE29" s="3">
        <v>0</v>
      </c>
      <c r="AF29" s="3">
        <v>1</v>
      </c>
      <c r="AG29" s="3">
        <v>0</v>
      </c>
      <c r="AH29" s="3" t="s">
        <v>33</v>
      </c>
      <c r="AK29" s="5"/>
    </row>
    <row r="30" spans="1:37" ht="97.5" customHeight="1">
      <c r="A30" t="s">
        <v>522</v>
      </c>
      <c r="C30" t="s">
        <v>516</v>
      </c>
      <c r="D30" t="s">
        <v>41</v>
      </c>
      <c r="H30">
        <v>2012</v>
      </c>
      <c r="L30">
        <v>2035</v>
      </c>
      <c r="M30">
        <v>2035</v>
      </c>
      <c r="N30" t="s">
        <v>524</v>
      </c>
      <c r="P30" s="3">
        <f t="shared" si="0"/>
        <v>23</v>
      </c>
      <c r="AK30">
        <v>1</v>
      </c>
    </row>
    <row r="31" spans="1:37" ht="42" customHeight="1">
      <c r="A31" s="3" t="s">
        <v>231</v>
      </c>
      <c r="C31" s="3" t="s">
        <v>628</v>
      </c>
      <c r="D31" s="3" t="s">
        <v>35</v>
      </c>
      <c r="E31" s="3">
        <v>2</v>
      </c>
      <c r="G31" s="3" t="s">
        <v>36</v>
      </c>
      <c r="H31" s="3">
        <v>2012</v>
      </c>
      <c r="I31" s="3" t="s">
        <v>232</v>
      </c>
      <c r="J31" s="3">
        <v>2200</v>
      </c>
      <c r="K31" s="3"/>
      <c r="L31" s="3">
        <v>2200</v>
      </c>
      <c r="M31" s="3">
        <v>2200</v>
      </c>
      <c r="N31" s="5" t="s">
        <v>501</v>
      </c>
      <c r="O31" s="3"/>
      <c r="P31" s="3">
        <f t="shared" si="0"/>
        <v>188</v>
      </c>
      <c r="Q31" s="3"/>
      <c r="R31" s="3" t="b">
        <v>0</v>
      </c>
      <c r="S31" s="1" t="s">
        <v>502</v>
      </c>
      <c r="T31" s="3" t="s">
        <v>14</v>
      </c>
      <c r="U31" s="3">
        <v>1</v>
      </c>
      <c r="V31" s="3">
        <v>0</v>
      </c>
      <c r="W31" s="3">
        <v>0</v>
      </c>
      <c r="X31" s="3">
        <v>0</v>
      </c>
      <c r="Y31" s="3" t="s">
        <v>38</v>
      </c>
      <c r="Z31" s="3">
        <v>0</v>
      </c>
      <c r="AA31" s="3">
        <v>0</v>
      </c>
      <c r="AB31" s="3">
        <v>0</v>
      </c>
      <c r="AC31" s="3">
        <v>0</v>
      </c>
      <c r="AD31" s="3">
        <v>1</v>
      </c>
      <c r="AE31" s="3">
        <v>0</v>
      </c>
      <c r="AF31" s="3">
        <v>0</v>
      </c>
      <c r="AG31" s="3">
        <v>0</v>
      </c>
      <c r="AH31" s="3" t="s">
        <v>33</v>
      </c>
      <c r="AK31" s="3">
        <v>1</v>
      </c>
    </row>
    <row r="32" spans="1:37" ht="56">
      <c r="A32" s="3" t="s">
        <v>233</v>
      </c>
      <c r="C32" s="5" t="s">
        <v>462</v>
      </c>
      <c r="D32" s="3" t="s">
        <v>41</v>
      </c>
      <c r="E32" s="3">
        <v>2</v>
      </c>
      <c r="G32" s="5" t="s">
        <v>463</v>
      </c>
      <c r="H32" s="3">
        <v>2002</v>
      </c>
      <c r="I32" s="3" t="s">
        <v>247</v>
      </c>
      <c r="J32" s="3">
        <v>2029</v>
      </c>
      <c r="K32" s="3"/>
      <c r="L32" s="3"/>
      <c r="M32" s="3">
        <v>2029</v>
      </c>
      <c r="N32" s="5" t="s">
        <v>536</v>
      </c>
      <c r="O32" s="3">
        <v>62</v>
      </c>
      <c r="P32" s="3">
        <f t="shared" si="0"/>
        <v>27</v>
      </c>
      <c r="Q32" s="3">
        <v>2028</v>
      </c>
      <c r="R32" s="3" t="b">
        <v>0</v>
      </c>
      <c r="S32" s="1" t="s">
        <v>464</v>
      </c>
      <c r="T32" s="3" t="s">
        <v>14</v>
      </c>
      <c r="U32" s="3">
        <v>1</v>
      </c>
      <c r="V32" s="3">
        <v>0</v>
      </c>
      <c r="W32" s="3">
        <v>0</v>
      </c>
      <c r="X32" s="3">
        <v>0</v>
      </c>
      <c r="Y32" s="3" t="s">
        <v>25</v>
      </c>
      <c r="Z32" s="3">
        <v>0</v>
      </c>
      <c r="AA32" s="3">
        <v>0</v>
      </c>
      <c r="AB32" s="3">
        <v>0</v>
      </c>
      <c r="AC32" s="3">
        <v>0</v>
      </c>
      <c r="AD32" s="3">
        <v>0</v>
      </c>
      <c r="AE32" s="3">
        <v>0</v>
      </c>
      <c r="AF32" s="3">
        <v>1</v>
      </c>
      <c r="AG32" s="3">
        <v>0</v>
      </c>
      <c r="AH32" s="3" t="s">
        <v>33</v>
      </c>
      <c r="AK32" s="3"/>
    </row>
    <row r="33" spans="1:37" ht="42" customHeight="1">
      <c r="A33" t="s">
        <v>510</v>
      </c>
      <c r="C33" t="s">
        <v>631</v>
      </c>
      <c r="D33" t="s">
        <v>35</v>
      </c>
      <c r="H33">
        <v>2012</v>
      </c>
      <c r="L33">
        <v>2062</v>
      </c>
      <c r="M33">
        <v>2062</v>
      </c>
      <c r="N33" t="s">
        <v>511</v>
      </c>
      <c r="P33" s="3">
        <f t="shared" si="0"/>
        <v>50</v>
      </c>
      <c r="S33" t="s">
        <v>512</v>
      </c>
      <c r="AK33">
        <v>1</v>
      </c>
    </row>
    <row r="34" spans="1:37" ht="13.5" customHeight="1">
      <c r="A34" s="3" t="s">
        <v>255</v>
      </c>
      <c r="C34" s="3" t="s">
        <v>635</v>
      </c>
      <c r="D34" s="3" t="s">
        <v>35</v>
      </c>
      <c r="E34" s="3">
        <v>2</v>
      </c>
      <c r="G34" s="3" t="s">
        <v>36</v>
      </c>
      <c r="H34" s="3">
        <v>2011</v>
      </c>
      <c r="I34" s="3" t="s">
        <v>256</v>
      </c>
      <c r="J34" s="3">
        <v>2062</v>
      </c>
      <c r="K34" s="3"/>
      <c r="L34" s="3">
        <v>2062</v>
      </c>
      <c r="M34" s="3">
        <v>2062</v>
      </c>
      <c r="N34" s="5" t="s">
        <v>538</v>
      </c>
      <c r="O34" s="3">
        <v>45</v>
      </c>
      <c r="P34" s="3">
        <f t="shared" si="0"/>
        <v>51</v>
      </c>
      <c r="Q34" s="3">
        <v>2046</v>
      </c>
      <c r="R34" s="3" t="b">
        <v>0</v>
      </c>
      <c r="S34" s="11"/>
      <c r="T34" s="3" t="s">
        <v>14</v>
      </c>
      <c r="U34" s="3">
        <v>1</v>
      </c>
      <c r="V34" s="3">
        <v>0</v>
      </c>
      <c r="W34" s="3">
        <v>0</v>
      </c>
      <c r="X34" s="3">
        <v>0</v>
      </c>
      <c r="Y34" s="3" t="s">
        <v>38</v>
      </c>
      <c r="Z34" s="3">
        <v>0</v>
      </c>
      <c r="AA34" s="3">
        <v>0</v>
      </c>
      <c r="AB34" s="3">
        <v>0</v>
      </c>
      <c r="AC34" s="3">
        <v>0</v>
      </c>
      <c r="AD34" s="3">
        <v>1</v>
      </c>
      <c r="AE34" s="3">
        <v>0</v>
      </c>
      <c r="AF34" s="3">
        <v>0</v>
      </c>
      <c r="AG34" s="3">
        <v>0</v>
      </c>
      <c r="AH34" s="3" t="s">
        <v>33</v>
      </c>
      <c r="AK34" s="3">
        <v>1</v>
      </c>
    </row>
    <row r="35" spans="1:37" ht="13.5" customHeight="1">
      <c r="A35" s="3" t="s">
        <v>257</v>
      </c>
      <c r="C35" s="3" t="s">
        <v>628</v>
      </c>
      <c r="D35" s="3" t="s">
        <v>46</v>
      </c>
      <c r="E35" s="3">
        <v>2</v>
      </c>
      <c r="G35" s="3" t="s">
        <v>36</v>
      </c>
      <c r="H35" s="3">
        <v>2012</v>
      </c>
      <c r="I35" s="3" t="s">
        <v>258</v>
      </c>
      <c r="J35" s="3">
        <v>2020</v>
      </c>
      <c r="K35" s="3"/>
      <c r="L35" s="3">
        <v>2020</v>
      </c>
      <c r="M35" s="3">
        <v>2020</v>
      </c>
      <c r="N35" s="5" t="s">
        <v>539</v>
      </c>
      <c r="O35" s="3"/>
      <c r="P35" s="3">
        <f t="shared" si="0"/>
        <v>8</v>
      </c>
      <c r="Q35" s="3"/>
      <c r="R35" s="3"/>
      <c r="S35" s="11"/>
      <c r="T35" s="3" t="s">
        <v>14</v>
      </c>
      <c r="U35" s="3">
        <v>1</v>
      </c>
      <c r="V35" s="3">
        <v>0</v>
      </c>
      <c r="W35" s="3">
        <v>0</v>
      </c>
      <c r="X35" s="3">
        <v>0</v>
      </c>
      <c r="Y35" s="3" t="s">
        <v>188</v>
      </c>
      <c r="Z35" s="3">
        <v>0</v>
      </c>
      <c r="AA35" s="3">
        <v>0</v>
      </c>
      <c r="AB35" s="3">
        <v>0</v>
      </c>
      <c r="AC35" s="3">
        <v>0</v>
      </c>
      <c r="AD35" s="3">
        <v>1</v>
      </c>
      <c r="AE35" s="3">
        <v>0</v>
      </c>
      <c r="AF35" s="3">
        <v>0</v>
      </c>
      <c r="AG35" s="3">
        <v>0</v>
      </c>
      <c r="AH35" s="3" t="s">
        <v>33</v>
      </c>
      <c r="AK35" s="3">
        <v>1</v>
      </c>
    </row>
    <row r="36" spans="1:37" ht="13.5" customHeight="1">
      <c r="A36" t="s">
        <v>508</v>
      </c>
      <c r="C36" t="s">
        <v>628</v>
      </c>
      <c r="D36" t="s">
        <v>35</v>
      </c>
      <c r="H36">
        <v>2012</v>
      </c>
      <c r="L36">
        <v>2112</v>
      </c>
      <c r="M36">
        <v>2112</v>
      </c>
      <c r="N36" t="s">
        <v>570</v>
      </c>
      <c r="P36" s="3">
        <f t="shared" si="0"/>
        <v>100</v>
      </c>
      <c r="S36" t="s">
        <v>509</v>
      </c>
      <c r="AK36">
        <v>1</v>
      </c>
    </row>
    <row r="37" spans="1:37" ht="42" customHeight="1">
      <c r="A37" s="3" t="s">
        <v>259</v>
      </c>
      <c r="C37" s="3" t="s">
        <v>260</v>
      </c>
      <c r="D37" s="5" t="s">
        <v>35</v>
      </c>
      <c r="E37" s="3">
        <v>0</v>
      </c>
      <c r="G37" s="3" t="s">
        <v>31</v>
      </c>
      <c r="H37" s="3">
        <v>2007</v>
      </c>
      <c r="I37" s="3" t="s">
        <v>262</v>
      </c>
      <c r="J37" s="3">
        <v>2053</v>
      </c>
      <c r="K37" s="3"/>
      <c r="L37" s="3"/>
      <c r="M37" s="3">
        <v>2100</v>
      </c>
      <c r="N37" s="5" t="s">
        <v>540</v>
      </c>
      <c r="O37" s="3"/>
      <c r="P37" s="3">
        <f t="shared" si="0"/>
        <v>93</v>
      </c>
      <c r="Q37" s="3"/>
      <c r="R37" s="3"/>
      <c r="S37" s="1" t="s">
        <v>263</v>
      </c>
      <c r="T37" s="3" t="s">
        <v>264</v>
      </c>
      <c r="U37" s="3">
        <v>1</v>
      </c>
      <c r="V37" s="3">
        <v>0</v>
      </c>
      <c r="W37" s="3">
        <v>0</v>
      </c>
      <c r="X37" s="3">
        <v>1</v>
      </c>
      <c r="Y37" s="3" t="s">
        <v>23</v>
      </c>
      <c r="Z37" s="3">
        <v>0</v>
      </c>
      <c r="AA37" s="3">
        <v>0</v>
      </c>
      <c r="AB37" s="3">
        <v>0</v>
      </c>
      <c r="AC37" s="3">
        <v>0</v>
      </c>
      <c r="AD37" s="3">
        <v>1</v>
      </c>
      <c r="AE37" s="3">
        <v>0</v>
      </c>
      <c r="AF37" s="3">
        <v>0</v>
      </c>
      <c r="AG37" s="3">
        <v>0</v>
      </c>
      <c r="AH37" s="3" t="s">
        <v>33</v>
      </c>
      <c r="AK37" s="3"/>
    </row>
    <row r="38" spans="1:37" ht="182">
      <c r="A38" s="5" t="s">
        <v>446</v>
      </c>
      <c r="C38" s="3" t="s">
        <v>447</v>
      </c>
      <c r="D38" s="5" t="s">
        <v>35</v>
      </c>
      <c r="E38" s="3">
        <v>2</v>
      </c>
      <c r="G38" s="3" t="s">
        <v>31</v>
      </c>
      <c r="H38" s="3">
        <v>1970</v>
      </c>
      <c r="I38" s="3" t="s">
        <v>448</v>
      </c>
      <c r="J38" s="3">
        <v>1993</v>
      </c>
      <c r="K38" s="3"/>
      <c r="L38" s="3">
        <v>1976</v>
      </c>
      <c r="M38" s="3">
        <v>1976</v>
      </c>
      <c r="N38" s="5" t="s">
        <v>572</v>
      </c>
      <c r="O38" s="3">
        <v>47</v>
      </c>
      <c r="P38" s="3">
        <f t="shared" si="0"/>
        <v>6</v>
      </c>
      <c r="Q38" s="3">
        <v>2003</v>
      </c>
      <c r="R38" s="3" t="b">
        <v>1</v>
      </c>
      <c r="S38" s="1" t="s">
        <v>449</v>
      </c>
      <c r="T38" s="3" t="s">
        <v>450</v>
      </c>
      <c r="U38" s="3">
        <v>1</v>
      </c>
      <c r="V38" s="3">
        <v>1</v>
      </c>
      <c r="W38" s="3">
        <v>0</v>
      </c>
      <c r="X38" s="3">
        <v>0</v>
      </c>
      <c r="Y38" s="3" t="s">
        <v>451</v>
      </c>
      <c r="Z38" s="3">
        <v>0</v>
      </c>
      <c r="AA38" s="3">
        <v>0</v>
      </c>
      <c r="AB38" s="3">
        <v>1</v>
      </c>
      <c r="AC38" s="3">
        <v>1</v>
      </c>
      <c r="AD38" s="3">
        <v>1</v>
      </c>
      <c r="AE38" s="3">
        <v>0</v>
      </c>
      <c r="AF38" s="3">
        <v>0</v>
      </c>
      <c r="AG38" s="3">
        <v>0</v>
      </c>
      <c r="AH38" s="3" t="s">
        <v>33</v>
      </c>
      <c r="AK38" s="5"/>
    </row>
    <row r="39" spans="1:37" ht="13.5" customHeight="1">
      <c r="A39" s="3" t="s">
        <v>270</v>
      </c>
      <c r="C39" s="3" t="s">
        <v>271</v>
      </c>
      <c r="D39" s="5" t="s">
        <v>35</v>
      </c>
      <c r="E39" s="3">
        <v>1</v>
      </c>
      <c r="G39" s="3" t="s">
        <v>47</v>
      </c>
      <c r="H39" s="3">
        <v>1967</v>
      </c>
      <c r="I39" s="3" t="s">
        <v>272</v>
      </c>
      <c r="J39" s="3">
        <v>1997</v>
      </c>
      <c r="K39" s="3"/>
      <c r="L39" s="3"/>
      <c r="M39" s="3">
        <v>1992</v>
      </c>
      <c r="N39" s="5" t="s">
        <v>577</v>
      </c>
      <c r="O39" s="3">
        <v>40</v>
      </c>
      <c r="P39" s="3">
        <f t="shared" si="0"/>
        <v>25</v>
      </c>
      <c r="Q39" s="3">
        <v>2007</v>
      </c>
      <c r="R39" s="3" t="b">
        <v>1</v>
      </c>
      <c r="S39" s="1" t="s">
        <v>273</v>
      </c>
      <c r="T39" s="3" t="s">
        <v>14</v>
      </c>
      <c r="U39" s="3">
        <v>1</v>
      </c>
      <c r="V39" s="3">
        <v>0</v>
      </c>
      <c r="W39" s="3">
        <v>0</v>
      </c>
      <c r="X39" s="3">
        <v>0</v>
      </c>
      <c r="Y39" s="3" t="s">
        <v>23</v>
      </c>
      <c r="Z39" s="3">
        <v>0</v>
      </c>
      <c r="AA39" s="3">
        <v>0</v>
      </c>
      <c r="AB39" s="3">
        <v>0</v>
      </c>
      <c r="AC39" s="3">
        <v>0</v>
      </c>
      <c r="AD39" s="3">
        <v>1</v>
      </c>
      <c r="AE39" s="3">
        <v>0</v>
      </c>
      <c r="AF39" s="3">
        <v>0</v>
      </c>
      <c r="AG39" s="3">
        <v>0</v>
      </c>
      <c r="AH39" s="3" t="s">
        <v>51</v>
      </c>
      <c r="AK39" s="3"/>
    </row>
    <row r="40" spans="1:37" ht="42" customHeight="1">
      <c r="A40" s="3" t="s">
        <v>274</v>
      </c>
      <c r="C40" s="5" t="s">
        <v>275</v>
      </c>
      <c r="D40" s="5" t="s">
        <v>35</v>
      </c>
      <c r="E40" s="3">
        <v>2</v>
      </c>
      <c r="G40" s="3" t="s">
        <v>276</v>
      </c>
      <c r="H40" s="3">
        <v>1977</v>
      </c>
      <c r="I40" s="3">
        <v>1987</v>
      </c>
      <c r="J40" s="3">
        <v>1987</v>
      </c>
      <c r="K40" s="3"/>
      <c r="L40" s="3">
        <v>1987</v>
      </c>
      <c r="M40" s="3">
        <v>1987</v>
      </c>
      <c r="N40" s="5" t="s">
        <v>543</v>
      </c>
      <c r="O40" s="3">
        <v>29</v>
      </c>
      <c r="P40" s="3">
        <f t="shared" si="0"/>
        <v>10</v>
      </c>
      <c r="Q40" s="3">
        <v>2028</v>
      </c>
      <c r="R40" s="3" t="b">
        <v>1</v>
      </c>
      <c r="S40" s="1" t="s">
        <v>277</v>
      </c>
      <c r="T40" s="3" t="s">
        <v>278</v>
      </c>
      <c r="U40" s="3">
        <v>1</v>
      </c>
      <c r="V40" s="3">
        <v>0</v>
      </c>
      <c r="W40" s="3">
        <v>1</v>
      </c>
      <c r="X40" s="3">
        <v>0</v>
      </c>
      <c r="Y40" s="3" t="s">
        <v>279</v>
      </c>
      <c r="Z40" s="3">
        <v>0</v>
      </c>
      <c r="AA40" s="3">
        <v>0</v>
      </c>
      <c r="AB40" s="3">
        <v>1</v>
      </c>
      <c r="AC40" s="3">
        <v>0</v>
      </c>
      <c r="AD40" s="3">
        <v>0</v>
      </c>
      <c r="AE40" s="3">
        <v>0</v>
      </c>
      <c r="AF40" s="3">
        <v>0</v>
      </c>
      <c r="AG40" s="3">
        <v>0</v>
      </c>
      <c r="AH40" s="3" t="s">
        <v>33</v>
      </c>
      <c r="AK40" s="3"/>
    </row>
    <row r="41" spans="1:37" ht="126">
      <c r="A41" s="3" t="s">
        <v>274</v>
      </c>
      <c r="C41" s="3" t="s">
        <v>288</v>
      </c>
      <c r="D41" s="5" t="s">
        <v>35</v>
      </c>
      <c r="E41" s="3">
        <v>2</v>
      </c>
      <c r="G41" s="3" t="s">
        <v>47</v>
      </c>
      <c r="H41" s="3">
        <v>1988</v>
      </c>
      <c r="I41" s="3" t="s">
        <v>289</v>
      </c>
      <c r="J41" s="3">
        <v>2010</v>
      </c>
      <c r="K41" s="3"/>
      <c r="L41" s="3">
        <v>2028</v>
      </c>
      <c r="M41" s="3">
        <v>2028</v>
      </c>
      <c r="N41" s="5" t="s">
        <v>544</v>
      </c>
      <c r="O41" s="3">
        <v>42</v>
      </c>
      <c r="P41" s="3">
        <f t="shared" si="0"/>
        <v>40</v>
      </c>
      <c r="Q41" s="3">
        <v>2028</v>
      </c>
      <c r="R41" s="3" t="b">
        <v>1</v>
      </c>
      <c r="S41" s="1" t="s">
        <v>545</v>
      </c>
      <c r="T41" s="3" t="s">
        <v>290</v>
      </c>
      <c r="U41" s="3">
        <v>1</v>
      </c>
      <c r="V41" s="3">
        <v>1</v>
      </c>
      <c r="W41" s="3">
        <v>0</v>
      </c>
      <c r="X41" s="3">
        <v>1</v>
      </c>
      <c r="Y41" s="3" t="s">
        <v>291</v>
      </c>
      <c r="Z41" s="3">
        <v>0</v>
      </c>
      <c r="AA41" s="3">
        <v>1</v>
      </c>
      <c r="AB41" s="3">
        <v>0</v>
      </c>
      <c r="AC41" s="3">
        <v>0</v>
      </c>
      <c r="AD41" s="3">
        <v>1</v>
      </c>
      <c r="AE41" s="3">
        <v>0</v>
      </c>
      <c r="AF41" s="3">
        <v>0</v>
      </c>
      <c r="AG41" s="3">
        <v>0</v>
      </c>
      <c r="AH41" s="3" t="s">
        <v>33</v>
      </c>
      <c r="AK41" s="3"/>
    </row>
    <row r="42" spans="1:37" ht="13.5" customHeight="1">
      <c r="A42" s="5" t="s">
        <v>274</v>
      </c>
      <c r="C42" s="5" t="s">
        <v>548</v>
      </c>
      <c r="D42" s="5" t="s">
        <v>35</v>
      </c>
      <c r="E42" s="3"/>
      <c r="G42" s="3"/>
      <c r="H42" s="3">
        <v>1998</v>
      </c>
      <c r="I42" s="3"/>
      <c r="J42" s="3"/>
      <c r="K42" s="3"/>
      <c r="L42" s="3">
        <v>2028</v>
      </c>
      <c r="M42" s="3">
        <v>2038</v>
      </c>
      <c r="N42" s="5" t="s">
        <v>547</v>
      </c>
      <c r="O42" s="3"/>
      <c r="P42" s="3">
        <f t="shared" si="0"/>
        <v>40</v>
      </c>
      <c r="Q42" s="3"/>
      <c r="R42" s="3"/>
      <c r="S42" s="1" t="s">
        <v>546</v>
      </c>
      <c r="T42" s="3"/>
      <c r="U42" s="3"/>
      <c r="V42" s="3"/>
      <c r="W42" s="3"/>
      <c r="X42" s="3"/>
      <c r="Y42" s="3"/>
      <c r="Z42" s="3"/>
      <c r="AA42" s="3"/>
      <c r="AB42" s="3"/>
      <c r="AC42" s="3"/>
      <c r="AD42" s="3"/>
      <c r="AE42" s="3"/>
      <c r="AF42" s="3"/>
      <c r="AG42" s="3"/>
      <c r="AH42" s="3"/>
      <c r="AK42" s="5"/>
    </row>
    <row r="43" spans="1:37" ht="13.5" customHeight="1">
      <c r="A43" s="3" t="s">
        <v>292</v>
      </c>
      <c r="C43" s="3" t="s">
        <v>61</v>
      </c>
      <c r="D43" s="3" t="s">
        <v>41</v>
      </c>
      <c r="E43" s="3">
        <v>0</v>
      </c>
      <c r="G43" s="3" t="s">
        <v>62</v>
      </c>
      <c r="H43" s="3">
        <v>1995</v>
      </c>
      <c r="I43" s="3" t="s">
        <v>293</v>
      </c>
      <c r="J43" s="3">
        <v>2095</v>
      </c>
      <c r="K43" s="3"/>
      <c r="L43" s="3">
        <v>2040</v>
      </c>
      <c r="M43" s="3">
        <v>2150</v>
      </c>
      <c r="N43" s="5" t="s">
        <v>549</v>
      </c>
      <c r="O43" s="3">
        <v>31</v>
      </c>
      <c r="P43" s="3">
        <f t="shared" si="0"/>
        <v>155</v>
      </c>
      <c r="Q43" s="3">
        <v>2044</v>
      </c>
      <c r="R43" s="3" t="b">
        <v>0</v>
      </c>
      <c r="S43" s="1" t="s">
        <v>294</v>
      </c>
      <c r="T43" s="3" t="s">
        <v>14</v>
      </c>
      <c r="U43" s="3">
        <v>1</v>
      </c>
      <c r="V43" s="3">
        <v>0</v>
      </c>
      <c r="W43" s="3">
        <v>0</v>
      </c>
      <c r="X43" s="3">
        <v>0</v>
      </c>
      <c r="Y43" s="3" t="s">
        <v>295</v>
      </c>
      <c r="Z43" s="3">
        <v>0</v>
      </c>
      <c r="AA43" s="3">
        <v>0</v>
      </c>
      <c r="AB43" s="3">
        <v>0</v>
      </c>
      <c r="AC43" s="3">
        <v>0</v>
      </c>
      <c r="AD43" s="3">
        <v>0</v>
      </c>
      <c r="AE43" s="3">
        <v>1</v>
      </c>
      <c r="AF43" s="3">
        <v>0</v>
      </c>
      <c r="AG43" s="3">
        <v>0</v>
      </c>
      <c r="AH43" s="3" t="s">
        <v>51</v>
      </c>
      <c r="AK43" s="3"/>
    </row>
    <row r="44" spans="1:37" ht="14">
      <c r="A44" s="3" t="s">
        <v>300</v>
      </c>
      <c r="C44" s="3" t="s">
        <v>627</v>
      </c>
      <c r="D44" s="3" t="s">
        <v>35</v>
      </c>
      <c r="E44" s="3">
        <v>2</v>
      </c>
      <c r="G44" s="3" t="s">
        <v>36</v>
      </c>
      <c r="H44" s="3">
        <v>2012</v>
      </c>
      <c r="I44" s="3" t="s">
        <v>302</v>
      </c>
      <c r="J44" s="3">
        <v>2050</v>
      </c>
      <c r="K44" s="3"/>
      <c r="L44" s="3">
        <v>2050</v>
      </c>
      <c r="M44" s="3">
        <v>2050</v>
      </c>
      <c r="N44" s="5" t="s">
        <v>551</v>
      </c>
      <c r="O44" s="3"/>
      <c r="P44" s="3">
        <f t="shared" si="0"/>
        <v>38</v>
      </c>
      <c r="Q44" s="3"/>
      <c r="R44" s="3"/>
      <c r="S44" s="11"/>
      <c r="T44" s="3" t="s">
        <v>14</v>
      </c>
      <c r="U44" s="3">
        <v>1</v>
      </c>
      <c r="V44" s="3">
        <v>0</v>
      </c>
      <c r="W44" s="3">
        <v>0</v>
      </c>
      <c r="X44" s="3">
        <v>0</v>
      </c>
      <c r="Y44" s="3" t="s">
        <v>303</v>
      </c>
      <c r="Z44" s="3">
        <v>0</v>
      </c>
      <c r="AA44" s="3">
        <v>0</v>
      </c>
      <c r="AB44" s="3">
        <v>0</v>
      </c>
      <c r="AC44" s="3">
        <v>0</v>
      </c>
      <c r="AD44" s="3">
        <v>1</v>
      </c>
      <c r="AE44" s="3">
        <v>0</v>
      </c>
      <c r="AF44" s="3">
        <v>0</v>
      </c>
      <c r="AG44" s="3">
        <v>0</v>
      </c>
      <c r="AH44" s="3" t="s">
        <v>33</v>
      </c>
      <c r="AK44" s="3">
        <v>1</v>
      </c>
    </row>
    <row r="45" spans="1:37" ht="84" customHeight="1">
      <c r="A45" s="3" t="s">
        <v>308</v>
      </c>
      <c r="C45" s="3" t="s">
        <v>628</v>
      </c>
      <c r="D45" s="3" t="s">
        <v>46</v>
      </c>
      <c r="E45" s="3">
        <v>2</v>
      </c>
      <c r="G45" s="3" t="s">
        <v>36</v>
      </c>
      <c r="H45" s="3">
        <v>2012</v>
      </c>
      <c r="I45" s="3" t="s">
        <v>309</v>
      </c>
      <c r="J45" s="3">
        <v>2032</v>
      </c>
      <c r="K45" s="3"/>
      <c r="L45" s="3">
        <v>2032</v>
      </c>
      <c r="M45" s="3">
        <v>2032</v>
      </c>
      <c r="N45" s="5" t="s">
        <v>552</v>
      </c>
      <c r="O45" s="3"/>
      <c r="P45" s="3">
        <f t="shared" si="0"/>
        <v>20</v>
      </c>
      <c r="Q45" s="3"/>
      <c r="R45" s="3"/>
      <c r="S45" s="11"/>
      <c r="T45" s="3" t="s">
        <v>14</v>
      </c>
      <c r="U45" s="3">
        <v>1</v>
      </c>
      <c r="V45" s="3">
        <v>0</v>
      </c>
      <c r="W45" s="3">
        <v>0</v>
      </c>
      <c r="X45" s="3">
        <v>0</v>
      </c>
      <c r="Y45" s="3" t="s">
        <v>188</v>
      </c>
      <c r="Z45" s="3">
        <v>0</v>
      </c>
      <c r="AA45" s="3">
        <v>0</v>
      </c>
      <c r="AB45" s="3">
        <v>0</v>
      </c>
      <c r="AC45" s="3">
        <v>0</v>
      </c>
      <c r="AD45" s="3">
        <v>1</v>
      </c>
      <c r="AE45" s="3">
        <v>0</v>
      </c>
      <c r="AF45" s="3">
        <v>0</v>
      </c>
      <c r="AG45" s="3">
        <v>0</v>
      </c>
      <c r="AH45" s="3" t="s">
        <v>33</v>
      </c>
      <c r="AK45" s="3">
        <v>1</v>
      </c>
    </row>
    <row r="46" spans="1:37" ht="14">
      <c r="A46" s="3" t="s">
        <v>310</v>
      </c>
      <c r="C46" s="3" t="s">
        <v>628</v>
      </c>
      <c r="D46" s="3" t="s">
        <v>35</v>
      </c>
      <c r="E46" s="3">
        <v>2</v>
      </c>
      <c r="G46" s="3" t="s">
        <v>36</v>
      </c>
      <c r="H46" s="3">
        <v>2012</v>
      </c>
      <c r="I46" s="3" t="s">
        <v>311</v>
      </c>
      <c r="J46" s="3">
        <v>2030</v>
      </c>
      <c r="K46" s="3"/>
      <c r="L46" s="3">
        <v>2030</v>
      </c>
      <c r="M46" s="3">
        <v>2030</v>
      </c>
      <c r="N46" s="5" t="s">
        <v>528</v>
      </c>
      <c r="O46" s="3">
        <v>36</v>
      </c>
      <c r="P46" s="3">
        <f t="shared" si="0"/>
        <v>18</v>
      </c>
      <c r="Q46" s="3">
        <v>2056</v>
      </c>
      <c r="R46" s="3" t="b">
        <v>1</v>
      </c>
      <c r="S46" s="11"/>
      <c r="T46" s="3" t="s">
        <v>14</v>
      </c>
      <c r="U46" s="3">
        <v>1</v>
      </c>
      <c r="V46" s="3">
        <v>0</v>
      </c>
      <c r="W46" s="3">
        <v>0</v>
      </c>
      <c r="X46" s="3">
        <v>0</v>
      </c>
      <c r="Y46" s="3" t="s">
        <v>38</v>
      </c>
      <c r="Z46" s="3">
        <v>0</v>
      </c>
      <c r="AA46" s="3">
        <v>0</v>
      </c>
      <c r="AB46" s="3">
        <v>0</v>
      </c>
      <c r="AC46" s="3">
        <v>0</v>
      </c>
      <c r="AD46" s="3">
        <v>1</v>
      </c>
      <c r="AE46" s="3">
        <v>0</v>
      </c>
      <c r="AF46" s="3">
        <v>0</v>
      </c>
      <c r="AG46" s="3">
        <v>0</v>
      </c>
      <c r="AH46" s="3" t="s">
        <v>33</v>
      </c>
      <c r="AK46" s="3">
        <v>1</v>
      </c>
    </row>
    <row r="47" spans="1:37" ht="13.5" customHeight="1">
      <c r="A47" t="s">
        <v>503</v>
      </c>
      <c r="C47" t="s">
        <v>628</v>
      </c>
      <c r="D47" t="s">
        <v>35</v>
      </c>
      <c r="H47">
        <v>2012</v>
      </c>
      <c r="L47">
        <v>2312</v>
      </c>
      <c r="N47" t="s">
        <v>505</v>
      </c>
      <c r="P47" s="3" t="b">
        <f t="shared" si="0"/>
        <v>0</v>
      </c>
      <c r="S47" t="s">
        <v>504</v>
      </c>
      <c r="AK47">
        <v>1</v>
      </c>
    </row>
    <row r="48" spans="1:37" ht="140">
      <c r="A48" s="3" t="s">
        <v>333</v>
      </c>
      <c r="C48" s="3" t="s">
        <v>334</v>
      </c>
      <c r="D48" s="3" t="s">
        <v>41</v>
      </c>
      <c r="E48" s="3">
        <v>2</v>
      </c>
      <c r="G48" s="3" t="s">
        <v>335</v>
      </c>
      <c r="H48" s="3">
        <v>2007</v>
      </c>
      <c r="I48" s="3" t="s">
        <v>336</v>
      </c>
      <c r="J48" s="3">
        <v>2014</v>
      </c>
      <c r="K48" s="3"/>
      <c r="L48" s="3"/>
      <c r="M48" s="3">
        <v>2017</v>
      </c>
      <c r="N48" s="5" t="s">
        <v>553</v>
      </c>
      <c r="O48" s="3">
        <v>53</v>
      </c>
      <c r="P48" s="3">
        <f t="shared" si="0"/>
        <v>10</v>
      </c>
      <c r="Q48" s="3">
        <v>2034</v>
      </c>
      <c r="R48" s="3" t="b">
        <v>1</v>
      </c>
      <c r="S48" s="1" t="s">
        <v>337</v>
      </c>
      <c r="T48" s="3" t="s">
        <v>338</v>
      </c>
      <c r="U48" s="3">
        <v>1</v>
      </c>
      <c r="V48" s="3">
        <v>0</v>
      </c>
      <c r="W48" s="3">
        <v>0</v>
      </c>
      <c r="X48" s="3">
        <v>1</v>
      </c>
      <c r="Y48" s="3" t="s">
        <v>188</v>
      </c>
      <c r="Z48" s="3">
        <v>0</v>
      </c>
      <c r="AA48" s="3">
        <v>0</v>
      </c>
      <c r="AB48" s="3">
        <v>0</v>
      </c>
      <c r="AC48" s="3">
        <v>0</v>
      </c>
      <c r="AD48" s="3">
        <v>1</v>
      </c>
      <c r="AE48" s="3">
        <v>0</v>
      </c>
      <c r="AF48" s="3">
        <v>0</v>
      </c>
      <c r="AG48" s="3">
        <v>0</v>
      </c>
      <c r="AH48" s="3" t="s">
        <v>33</v>
      </c>
      <c r="AK48" s="3"/>
    </row>
    <row r="49" spans="1:37" ht="111.75" customHeight="1">
      <c r="A49" t="s">
        <v>523</v>
      </c>
      <c r="C49" t="s">
        <v>516</v>
      </c>
      <c r="D49" t="s">
        <v>46</v>
      </c>
      <c r="H49">
        <v>2012</v>
      </c>
      <c r="L49">
        <v>2035</v>
      </c>
      <c r="M49">
        <v>2035</v>
      </c>
      <c r="N49" t="s">
        <v>524</v>
      </c>
      <c r="P49" s="3">
        <f t="shared" si="0"/>
        <v>23</v>
      </c>
      <c r="AK49">
        <v>1</v>
      </c>
    </row>
    <row r="50" spans="1:37" ht="408.75" customHeight="1">
      <c r="A50" s="5" t="s">
        <v>603</v>
      </c>
      <c r="C50" s="3" t="s">
        <v>629</v>
      </c>
      <c r="D50" s="3" t="s">
        <v>46</v>
      </c>
      <c r="E50" s="3">
        <v>2</v>
      </c>
      <c r="G50" s="3" t="s">
        <v>36</v>
      </c>
      <c r="H50" s="3">
        <v>2012</v>
      </c>
      <c r="I50" s="3" t="s">
        <v>339</v>
      </c>
      <c r="J50" s="3">
        <v>2052</v>
      </c>
      <c r="K50" s="3"/>
      <c r="L50" s="3">
        <v>2052</v>
      </c>
      <c r="M50" s="3">
        <v>2052</v>
      </c>
      <c r="N50" s="5" t="s">
        <v>497</v>
      </c>
      <c r="O50" s="3"/>
      <c r="P50" s="3">
        <f t="shared" si="0"/>
        <v>40</v>
      </c>
      <c r="Q50" s="3"/>
      <c r="R50" s="3"/>
      <c r="S50" s="11"/>
      <c r="T50" s="3" t="s">
        <v>14</v>
      </c>
      <c r="U50" s="3">
        <v>1</v>
      </c>
      <c r="V50" s="3">
        <v>0</v>
      </c>
      <c r="W50" s="3">
        <v>0</v>
      </c>
      <c r="X50" s="3">
        <v>0</v>
      </c>
      <c r="Y50" s="3" t="s">
        <v>340</v>
      </c>
      <c r="Z50" s="3">
        <v>0</v>
      </c>
      <c r="AA50" s="3">
        <v>0</v>
      </c>
      <c r="AB50" s="3">
        <v>0</v>
      </c>
      <c r="AC50" s="3">
        <v>0</v>
      </c>
      <c r="AD50" s="3">
        <v>1</v>
      </c>
      <c r="AE50" s="3">
        <v>0</v>
      </c>
      <c r="AF50" s="3">
        <v>0</v>
      </c>
      <c r="AG50" s="3">
        <v>0</v>
      </c>
      <c r="AH50" s="3" t="s">
        <v>33</v>
      </c>
      <c r="AK50" s="5">
        <v>1</v>
      </c>
    </row>
    <row r="51" spans="1:37" ht="13.5" customHeight="1">
      <c r="A51" s="3" t="s">
        <v>351</v>
      </c>
      <c r="C51" s="3" t="s">
        <v>630</v>
      </c>
      <c r="D51" s="3" t="s">
        <v>46</v>
      </c>
      <c r="E51" s="3">
        <v>2</v>
      </c>
      <c r="G51" s="3" t="s">
        <v>36</v>
      </c>
      <c r="H51" s="3">
        <v>2011</v>
      </c>
      <c r="I51" s="3" t="s">
        <v>197</v>
      </c>
      <c r="J51" s="3">
        <v>2031</v>
      </c>
      <c r="K51" s="3"/>
      <c r="L51" s="3"/>
      <c r="M51" s="3">
        <v>2041</v>
      </c>
      <c r="N51" s="5" t="s">
        <v>555</v>
      </c>
      <c r="O51" s="3">
        <v>48</v>
      </c>
      <c r="P51" s="3">
        <f t="shared" si="0"/>
        <v>30</v>
      </c>
      <c r="Q51" s="3">
        <v>2043</v>
      </c>
      <c r="R51" s="3" t="b">
        <v>1</v>
      </c>
      <c r="S51" s="1" t="s">
        <v>519</v>
      </c>
      <c r="T51" s="3" t="s">
        <v>14</v>
      </c>
      <c r="U51" s="3">
        <v>1</v>
      </c>
      <c r="V51" s="3">
        <v>0</v>
      </c>
      <c r="W51" s="3">
        <v>0</v>
      </c>
      <c r="X51" s="3">
        <v>0</v>
      </c>
      <c r="Y51" s="3" t="s">
        <v>188</v>
      </c>
      <c r="Z51" s="3">
        <v>0</v>
      </c>
      <c r="AA51" s="3">
        <v>0</v>
      </c>
      <c r="AB51" s="3">
        <v>0</v>
      </c>
      <c r="AC51" s="3">
        <v>0</v>
      </c>
      <c r="AD51" s="3">
        <v>1</v>
      </c>
      <c r="AE51" s="3">
        <v>0</v>
      </c>
      <c r="AF51" s="3">
        <v>0</v>
      </c>
      <c r="AG51" s="3">
        <v>0</v>
      </c>
      <c r="AH51" s="3" t="s">
        <v>33</v>
      </c>
      <c r="AK51" s="3">
        <v>1</v>
      </c>
    </row>
    <row r="52" spans="1:37" ht="181.5" customHeight="1">
      <c r="A52" s="3" t="s">
        <v>360</v>
      </c>
      <c r="C52" s="5" t="s">
        <v>518</v>
      </c>
      <c r="D52" s="3" t="s">
        <v>46</v>
      </c>
      <c r="E52" s="3">
        <v>2</v>
      </c>
      <c r="G52" s="3" t="s">
        <v>42</v>
      </c>
      <c r="H52" s="3">
        <v>2009</v>
      </c>
      <c r="I52" s="3" t="s">
        <v>361</v>
      </c>
      <c r="J52" s="3">
        <v>2027</v>
      </c>
      <c r="K52" s="3"/>
      <c r="L52" s="3">
        <v>2025</v>
      </c>
      <c r="M52" s="3">
        <v>2025</v>
      </c>
      <c r="N52" s="5" t="s">
        <v>556</v>
      </c>
      <c r="O52" s="3"/>
      <c r="P52" s="3">
        <f t="shared" si="0"/>
        <v>16</v>
      </c>
      <c r="Q52" s="3"/>
      <c r="R52" s="3"/>
      <c r="S52" s="1" t="s">
        <v>362</v>
      </c>
      <c r="T52" s="3" t="s">
        <v>363</v>
      </c>
      <c r="U52" s="3">
        <v>1</v>
      </c>
      <c r="V52" s="3">
        <v>1</v>
      </c>
      <c r="W52" s="3">
        <v>0</v>
      </c>
      <c r="X52" s="3">
        <v>1</v>
      </c>
      <c r="Y52" s="3" t="s">
        <v>238</v>
      </c>
      <c r="Z52" s="3">
        <v>0</v>
      </c>
      <c r="AA52" s="3">
        <v>1</v>
      </c>
      <c r="AB52" s="3">
        <v>1</v>
      </c>
      <c r="AC52" s="3">
        <v>0</v>
      </c>
      <c r="AD52" s="3">
        <v>1</v>
      </c>
      <c r="AE52" s="3">
        <v>0</v>
      </c>
      <c r="AF52" s="3">
        <v>0</v>
      </c>
      <c r="AG52" s="3">
        <v>0</v>
      </c>
      <c r="AH52" s="3" t="s">
        <v>33</v>
      </c>
      <c r="AK52" s="3">
        <v>1</v>
      </c>
    </row>
    <row r="53" spans="1:37" ht="13.5" customHeight="1">
      <c r="A53" s="3" t="s">
        <v>364</v>
      </c>
      <c r="C53" s="3" t="s">
        <v>365</v>
      </c>
      <c r="D53" s="5" t="s">
        <v>35</v>
      </c>
      <c r="E53" s="3">
        <v>1</v>
      </c>
      <c r="G53" s="3" t="s">
        <v>47</v>
      </c>
      <c r="H53" s="3">
        <v>1965</v>
      </c>
      <c r="I53" s="3">
        <v>1985</v>
      </c>
      <c r="J53" s="3">
        <v>1985</v>
      </c>
      <c r="K53" s="3"/>
      <c r="L53" s="3">
        <v>1985</v>
      </c>
      <c r="M53" s="3">
        <v>1985</v>
      </c>
      <c r="N53" s="5" t="s">
        <v>557</v>
      </c>
      <c r="O53" s="3">
        <v>29</v>
      </c>
      <c r="P53" s="3">
        <f t="shared" si="0"/>
        <v>20</v>
      </c>
      <c r="Q53" s="3">
        <v>2016</v>
      </c>
      <c r="R53" s="3" t="b">
        <v>1</v>
      </c>
      <c r="S53" s="1" t="s">
        <v>366</v>
      </c>
      <c r="T53" s="3" t="s">
        <v>14</v>
      </c>
      <c r="U53" s="3">
        <v>1</v>
      </c>
      <c r="V53" s="3">
        <v>0</v>
      </c>
      <c r="W53" s="3">
        <v>0</v>
      </c>
      <c r="X53" s="3">
        <v>0</v>
      </c>
      <c r="Y53" s="3" t="s">
        <v>367</v>
      </c>
      <c r="Z53" s="3">
        <v>0</v>
      </c>
      <c r="AA53" s="3">
        <v>0</v>
      </c>
      <c r="AB53" s="3">
        <v>0</v>
      </c>
      <c r="AC53" s="3">
        <v>0</v>
      </c>
      <c r="AD53" s="3">
        <v>1</v>
      </c>
      <c r="AE53" s="3">
        <v>0</v>
      </c>
      <c r="AF53" s="3">
        <v>0</v>
      </c>
      <c r="AG53" s="3">
        <v>0</v>
      </c>
      <c r="AH53" s="3" t="s">
        <v>51</v>
      </c>
      <c r="AK53" s="3"/>
    </row>
    <row r="54" spans="1:37" ht="154">
      <c r="A54" s="3" t="s">
        <v>368</v>
      </c>
      <c r="C54" s="5" t="s">
        <v>369</v>
      </c>
      <c r="D54" s="5" t="s">
        <v>41</v>
      </c>
      <c r="E54" s="3">
        <v>1</v>
      </c>
      <c r="G54" s="3" t="s">
        <v>328</v>
      </c>
      <c r="H54" s="3">
        <v>2003</v>
      </c>
      <c r="I54" s="3" t="s">
        <v>370</v>
      </c>
      <c r="J54" s="3">
        <v>2051</v>
      </c>
      <c r="K54" s="3"/>
      <c r="L54" s="3">
        <v>2041</v>
      </c>
      <c r="M54" s="3">
        <v>2061</v>
      </c>
      <c r="N54" s="5" t="s">
        <v>558</v>
      </c>
      <c r="O54" s="3">
        <v>43</v>
      </c>
      <c r="P54" s="3">
        <f t="shared" si="0"/>
        <v>58</v>
      </c>
      <c r="Q54" s="3">
        <v>2040</v>
      </c>
      <c r="R54" s="3" t="b">
        <v>0</v>
      </c>
      <c r="S54" s="1" t="s">
        <v>371</v>
      </c>
      <c r="T54" s="3" t="s">
        <v>14</v>
      </c>
      <c r="U54" s="3">
        <v>1</v>
      </c>
      <c r="V54" s="3">
        <v>0</v>
      </c>
      <c r="W54" s="3">
        <v>0</v>
      </c>
      <c r="X54" s="3">
        <v>0</v>
      </c>
      <c r="Y54" s="3" t="s">
        <v>372</v>
      </c>
      <c r="Z54" s="3">
        <v>0</v>
      </c>
      <c r="AA54" s="3">
        <v>1</v>
      </c>
      <c r="AB54" s="3">
        <v>0</v>
      </c>
      <c r="AC54" s="3">
        <v>0</v>
      </c>
      <c r="AD54" s="3">
        <v>1</v>
      </c>
      <c r="AE54" s="3">
        <v>0</v>
      </c>
      <c r="AF54" s="3">
        <v>0</v>
      </c>
      <c r="AG54" s="3">
        <v>0</v>
      </c>
      <c r="AH54" s="3" t="s">
        <v>33</v>
      </c>
      <c r="AK54" s="3"/>
    </row>
    <row r="55" spans="1:37" ht="195.75" customHeight="1">
      <c r="A55" s="3" t="s">
        <v>373</v>
      </c>
      <c r="C55" s="3" t="s">
        <v>374</v>
      </c>
      <c r="D55" s="3" t="s">
        <v>46</v>
      </c>
      <c r="E55" s="3">
        <v>1</v>
      </c>
      <c r="G55" s="3" t="s">
        <v>375</v>
      </c>
      <c r="H55" s="3">
        <v>2006</v>
      </c>
      <c r="I55" s="3" t="s">
        <v>376</v>
      </c>
      <c r="J55" s="3">
        <v>2026</v>
      </c>
      <c r="K55" s="3"/>
      <c r="L55" s="3"/>
      <c r="M55" s="3">
        <v>2026</v>
      </c>
      <c r="N55" s="5" t="s">
        <v>559</v>
      </c>
      <c r="O55" s="3">
        <v>80</v>
      </c>
      <c r="P55" s="3">
        <f t="shared" si="0"/>
        <v>20</v>
      </c>
      <c r="Q55" s="3">
        <v>2006</v>
      </c>
      <c r="R55" s="3" t="b">
        <v>0</v>
      </c>
      <c r="S55" s="1" t="s">
        <v>377</v>
      </c>
      <c r="T55" s="3" t="s">
        <v>378</v>
      </c>
      <c r="U55" s="3">
        <v>1</v>
      </c>
      <c r="V55" s="3">
        <v>0</v>
      </c>
      <c r="W55" s="3">
        <v>1</v>
      </c>
      <c r="X55" s="3">
        <v>0</v>
      </c>
      <c r="Y55" s="3" t="s">
        <v>379</v>
      </c>
      <c r="Z55" s="3">
        <v>0</v>
      </c>
      <c r="AA55" s="3">
        <v>0</v>
      </c>
      <c r="AB55" s="3">
        <v>1</v>
      </c>
      <c r="AC55" s="3">
        <v>1</v>
      </c>
      <c r="AD55" s="3">
        <v>1</v>
      </c>
      <c r="AE55" s="3">
        <v>0</v>
      </c>
      <c r="AF55" s="3">
        <v>0</v>
      </c>
      <c r="AG55" s="3">
        <v>0</v>
      </c>
      <c r="AH55" s="3" t="s">
        <v>33</v>
      </c>
      <c r="AK55" s="3"/>
    </row>
    <row r="56" spans="1:37" ht="55.5" customHeight="1">
      <c r="A56" s="3" t="s">
        <v>380</v>
      </c>
      <c r="C56" s="3" t="s">
        <v>381</v>
      </c>
      <c r="D56" s="3" t="s">
        <v>35</v>
      </c>
      <c r="E56" s="3">
        <v>2</v>
      </c>
      <c r="G56" s="3" t="s">
        <v>42</v>
      </c>
      <c r="H56" s="3">
        <v>2011</v>
      </c>
      <c r="I56" s="3">
        <v>2030</v>
      </c>
      <c r="J56" s="3">
        <v>2030</v>
      </c>
      <c r="K56" s="3"/>
      <c r="L56" s="3">
        <v>2030</v>
      </c>
      <c r="M56" s="3">
        <v>2030</v>
      </c>
      <c r="N56" s="5" t="s">
        <v>560</v>
      </c>
      <c r="O56" s="3"/>
      <c r="P56" s="3">
        <f t="shared" si="0"/>
        <v>19</v>
      </c>
      <c r="Q56" s="3"/>
      <c r="R56" s="3"/>
      <c r="S56" s="1" t="s">
        <v>382</v>
      </c>
      <c r="T56" s="3" t="s">
        <v>14</v>
      </c>
      <c r="U56" s="3">
        <v>1</v>
      </c>
      <c r="V56" s="3">
        <v>0</v>
      </c>
      <c r="W56" s="3">
        <v>0</v>
      </c>
      <c r="X56" s="3">
        <v>0</v>
      </c>
      <c r="Y56" s="3" t="s">
        <v>23</v>
      </c>
      <c r="Z56" s="3">
        <v>0</v>
      </c>
      <c r="AA56" s="3">
        <v>0</v>
      </c>
      <c r="AB56" s="3">
        <v>0</v>
      </c>
      <c r="AC56" s="3">
        <v>0</v>
      </c>
      <c r="AD56" s="3">
        <v>1</v>
      </c>
      <c r="AE56" s="3">
        <v>0</v>
      </c>
      <c r="AF56" s="3">
        <v>0</v>
      </c>
      <c r="AG56" s="3">
        <v>0</v>
      </c>
      <c r="AH56" s="3" t="s">
        <v>33</v>
      </c>
      <c r="AK56" s="3"/>
    </row>
    <row r="57" spans="1:37" ht="55.5" customHeight="1">
      <c r="A57" s="3" t="s">
        <v>383</v>
      </c>
      <c r="C57" s="3" t="s">
        <v>61</v>
      </c>
      <c r="D57" s="3" t="s">
        <v>41</v>
      </c>
      <c r="E57" s="3">
        <v>0</v>
      </c>
      <c r="G57" s="3" t="s">
        <v>62</v>
      </c>
      <c r="H57" s="3">
        <v>1995</v>
      </c>
      <c r="I57" s="3" t="s">
        <v>384</v>
      </c>
      <c r="J57" s="3">
        <v>2175</v>
      </c>
      <c r="K57" s="3"/>
      <c r="L57" s="3">
        <v>2150</v>
      </c>
      <c r="M57" s="3">
        <v>2200</v>
      </c>
      <c r="N57" s="5" t="s">
        <v>561</v>
      </c>
      <c r="O57" s="3"/>
      <c r="P57" s="3">
        <f t="shared" si="0"/>
        <v>205</v>
      </c>
      <c r="Q57" s="3"/>
      <c r="R57" s="3" t="b">
        <v>0</v>
      </c>
      <c r="S57" s="1" t="s">
        <v>385</v>
      </c>
      <c r="T57" s="3" t="s">
        <v>14</v>
      </c>
      <c r="U57" s="3">
        <v>1</v>
      </c>
      <c r="V57" s="3">
        <v>0</v>
      </c>
      <c r="W57" s="3">
        <v>0</v>
      </c>
      <c r="X57" s="3">
        <v>0</v>
      </c>
      <c r="Y57" s="3" t="s">
        <v>386</v>
      </c>
      <c r="Z57" s="3">
        <v>0</v>
      </c>
      <c r="AA57" s="3">
        <v>0</v>
      </c>
      <c r="AB57" s="3">
        <v>0</v>
      </c>
      <c r="AC57" s="3">
        <v>0</v>
      </c>
      <c r="AD57" s="3">
        <v>0</v>
      </c>
      <c r="AE57" s="3">
        <v>1</v>
      </c>
      <c r="AF57" s="3">
        <v>0</v>
      </c>
      <c r="AG57" s="3">
        <v>0</v>
      </c>
      <c r="AH57" s="3" t="s">
        <v>51</v>
      </c>
      <c r="AK57" s="3"/>
    </row>
    <row r="58" spans="1:37" ht="55.5" customHeight="1">
      <c r="A58" t="s">
        <v>513</v>
      </c>
      <c r="C58" t="s">
        <v>631</v>
      </c>
      <c r="D58" t="s">
        <v>46</v>
      </c>
      <c r="H58">
        <v>2012</v>
      </c>
      <c r="L58">
        <v>2045</v>
      </c>
      <c r="M58">
        <v>2045</v>
      </c>
      <c r="N58" t="s">
        <v>514</v>
      </c>
      <c r="P58" s="3">
        <f t="shared" si="0"/>
        <v>33</v>
      </c>
      <c r="AK58">
        <v>1</v>
      </c>
    </row>
    <row r="59" spans="1:37" ht="252" customHeight="1">
      <c r="A59" s="3" t="s">
        <v>392</v>
      </c>
      <c r="C59" s="3" t="s">
        <v>393</v>
      </c>
      <c r="D59" s="3" t="s">
        <v>41</v>
      </c>
      <c r="E59" s="3">
        <v>2</v>
      </c>
      <c r="G59" s="3" t="s">
        <v>31</v>
      </c>
      <c r="H59" s="3">
        <v>2012</v>
      </c>
      <c r="I59" s="3">
        <v>2030</v>
      </c>
      <c r="J59" s="3">
        <v>2030</v>
      </c>
      <c r="K59" s="3"/>
      <c r="L59" s="3">
        <v>2030</v>
      </c>
      <c r="M59" s="3">
        <v>2030</v>
      </c>
      <c r="N59" s="5" t="s">
        <v>528</v>
      </c>
      <c r="O59" s="3">
        <v>65</v>
      </c>
      <c r="P59" s="3">
        <f t="shared" si="0"/>
        <v>18</v>
      </c>
      <c r="Q59" s="3">
        <v>2027</v>
      </c>
      <c r="R59" s="3" t="b">
        <v>0</v>
      </c>
      <c r="S59" s="1" t="s">
        <v>394</v>
      </c>
      <c r="T59" s="3" t="s">
        <v>14</v>
      </c>
      <c r="U59" s="3">
        <v>1</v>
      </c>
      <c r="V59" s="3">
        <v>0</v>
      </c>
      <c r="W59" s="3">
        <v>0</v>
      </c>
      <c r="X59" s="3">
        <v>0</v>
      </c>
      <c r="Y59" s="3" t="s">
        <v>395</v>
      </c>
      <c r="Z59" s="3">
        <v>0</v>
      </c>
      <c r="AA59" s="3">
        <v>0</v>
      </c>
      <c r="AB59" s="3">
        <v>0</v>
      </c>
      <c r="AC59" s="3">
        <v>0</v>
      </c>
      <c r="AD59" s="3">
        <v>0</v>
      </c>
      <c r="AE59" s="3">
        <v>1</v>
      </c>
      <c r="AF59" s="3">
        <v>0</v>
      </c>
      <c r="AG59" s="3">
        <v>0</v>
      </c>
      <c r="AH59" s="3" t="s">
        <v>33</v>
      </c>
      <c r="AK59" s="3"/>
    </row>
    <row r="60" spans="1:37" ht="336" customHeight="1">
      <c r="A60" t="s">
        <v>498</v>
      </c>
      <c r="C60" t="s">
        <v>628</v>
      </c>
      <c r="D60" t="s">
        <v>103</v>
      </c>
      <c r="H60">
        <v>2012</v>
      </c>
      <c r="L60">
        <v>2052</v>
      </c>
      <c r="N60" t="s">
        <v>499</v>
      </c>
      <c r="P60" s="3" t="b">
        <f t="shared" si="0"/>
        <v>0</v>
      </c>
      <c r="S60" t="s">
        <v>500</v>
      </c>
      <c r="AK60">
        <v>1</v>
      </c>
    </row>
    <row r="61" spans="1:37" ht="238" customHeight="1">
      <c r="A61" s="3" t="s">
        <v>452</v>
      </c>
      <c r="C61" s="3" t="s">
        <v>453</v>
      </c>
      <c r="D61" s="5" t="s">
        <v>41</v>
      </c>
      <c r="E61" s="3"/>
      <c r="G61" s="3" t="s">
        <v>190</v>
      </c>
      <c r="H61" s="3">
        <v>1993</v>
      </c>
      <c r="I61" s="3" t="s">
        <v>454</v>
      </c>
      <c r="J61" s="3">
        <v>2017</v>
      </c>
      <c r="K61" s="3"/>
      <c r="L61" s="3">
        <v>2005</v>
      </c>
      <c r="M61" s="3">
        <v>2030</v>
      </c>
      <c r="N61" s="5" t="s">
        <v>562</v>
      </c>
      <c r="O61" s="3">
        <v>49</v>
      </c>
      <c r="P61" s="3">
        <f t="shared" si="0"/>
        <v>37</v>
      </c>
      <c r="Q61" s="3">
        <v>2024</v>
      </c>
      <c r="R61" s="3" t="b">
        <v>1</v>
      </c>
      <c r="S61" s="1" t="s">
        <v>455</v>
      </c>
      <c r="T61" s="3" t="s">
        <v>456</v>
      </c>
      <c r="U61" s="3">
        <v>1</v>
      </c>
      <c r="V61" s="3">
        <v>0</v>
      </c>
      <c r="W61" s="3">
        <v>0</v>
      </c>
      <c r="X61" s="3">
        <v>0</v>
      </c>
      <c r="Y61" s="3" t="s">
        <v>457</v>
      </c>
      <c r="Z61" s="3">
        <v>0</v>
      </c>
      <c r="AA61" s="3">
        <v>1</v>
      </c>
      <c r="AB61" s="3">
        <v>0</v>
      </c>
      <c r="AC61" s="3">
        <v>0</v>
      </c>
      <c r="AD61" s="3">
        <v>0</v>
      </c>
      <c r="AE61" s="3">
        <v>0</v>
      </c>
      <c r="AF61" s="3">
        <v>0</v>
      </c>
      <c r="AG61" s="3">
        <v>0</v>
      </c>
      <c r="AH61" s="3" t="s">
        <v>33</v>
      </c>
      <c r="AI61" t="s">
        <v>468</v>
      </c>
      <c r="AK61" s="3"/>
    </row>
    <row r="62" spans="1:37" ht="27.75" customHeight="1">
      <c r="A62" s="3" t="s">
        <v>413</v>
      </c>
      <c r="C62" s="3" t="s">
        <v>414</v>
      </c>
      <c r="D62" s="3" t="s">
        <v>35</v>
      </c>
      <c r="E62" s="3">
        <v>0</v>
      </c>
      <c r="G62" s="3" t="s">
        <v>31</v>
      </c>
      <c r="H62" s="3">
        <v>1988</v>
      </c>
      <c r="I62" s="3" t="s">
        <v>415</v>
      </c>
      <c r="J62" s="3">
        <v>2057</v>
      </c>
      <c r="K62" s="3"/>
      <c r="L62" s="3">
        <v>2017</v>
      </c>
      <c r="M62" s="3"/>
      <c r="N62" s="5" t="s">
        <v>563</v>
      </c>
      <c r="O62" s="3">
        <v>45</v>
      </c>
      <c r="P62" s="3" t="b">
        <f t="shared" si="0"/>
        <v>0</v>
      </c>
      <c r="Q62" s="3">
        <v>2023</v>
      </c>
      <c r="R62" s="3" t="b">
        <v>0</v>
      </c>
      <c r="S62" s="1" t="s">
        <v>416</v>
      </c>
      <c r="T62" s="3" t="s">
        <v>417</v>
      </c>
      <c r="U62" s="3">
        <v>1</v>
      </c>
      <c r="V62" s="3">
        <v>1</v>
      </c>
      <c r="W62" s="3">
        <v>0</v>
      </c>
      <c r="X62" s="3">
        <v>1</v>
      </c>
      <c r="Y62" s="3" t="s">
        <v>418</v>
      </c>
      <c r="Z62" s="3">
        <v>0</v>
      </c>
      <c r="AA62" s="3">
        <v>0</v>
      </c>
      <c r="AB62" s="3">
        <v>1</v>
      </c>
      <c r="AC62" s="3">
        <v>1</v>
      </c>
      <c r="AD62" s="3">
        <v>1</v>
      </c>
      <c r="AE62" s="3">
        <v>0</v>
      </c>
      <c r="AF62" s="3">
        <v>0</v>
      </c>
      <c r="AG62" s="3">
        <v>0</v>
      </c>
      <c r="AH62" s="3" t="s">
        <v>33</v>
      </c>
      <c r="AK62" s="3"/>
    </row>
    <row r="63" spans="1:37" ht="28" customHeight="1">
      <c r="A63" s="3" t="s">
        <v>419</v>
      </c>
      <c r="C63" s="3" t="s">
        <v>632</v>
      </c>
      <c r="D63" s="3" t="s">
        <v>46</v>
      </c>
      <c r="E63" s="3">
        <v>2</v>
      </c>
      <c r="G63" s="3" t="s">
        <v>36</v>
      </c>
      <c r="H63" s="3">
        <v>2012</v>
      </c>
      <c r="I63" s="3" t="s">
        <v>420</v>
      </c>
      <c r="J63" s="3">
        <v>2030</v>
      </c>
      <c r="K63" s="3"/>
      <c r="L63" s="3">
        <v>2030</v>
      </c>
      <c r="M63" s="3">
        <v>2030</v>
      </c>
      <c r="N63" s="5" t="s">
        <v>528</v>
      </c>
      <c r="O63" s="3"/>
      <c r="P63" s="3">
        <f t="shared" si="0"/>
        <v>18</v>
      </c>
      <c r="Q63" s="3"/>
      <c r="R63" s="3"/>
      <c r="S63" s="11"/>
      <c r="T63" s="3" t="s">
        <v>14</v>
      </c>
      <c r="U63" s="3">
        <v>1</v>
      </c>
      <c r="V63" s="3">
        <v>0</v>
      </c>
      <c r="W63" s="3">
        <v>0</v>
      </c>
      <c r="X63" s="3">
        <v>0</v>
      </c>
      <c r="Y63" s="3" t="s">
        <v>188</v>
      </c>
      <c r="Z63" s="3">
        <v>0</v>
      </c>
      <c r="AA63" s="3">
        <v>0</v>
      </c>
      <c r="AB63" s="3">
        <v>0</v>
      </c>
      <c r="AC63" s="3">
        <v>0</v>
      </c>
      <c r="AD63" s="3">
        <v>1</v>
      </c>
      <c r="AE63" s="3">
        <v>0</v>
      </c>
      <c r="AF63" s="3">
        <v>0</v>
      </c>
      <c r="AG63" s="3">
        <v>0</v>
      </c>
      <c r="AH63" s="3" t="s">
        <v>33</v>
      </c>
      <c r="AK63" s="3">
        <v>1</v>
      </c>
    </row>
    <row r="64" spans="1:37" ht="13.5" customHeight="1">
      <c r="A64" s="3" t="s">
        <v>421</v>
      </c>
      <c r="C64" s="3" t="s">
        <v>422</v>
      </c>
      <c r="D64" s="3" t="s">
        <v>35</v>
      </c>
      <c r="E64" s="3">
        <v>1</v>
      </c>
      <c r="G64" s="3" t="s">
        <v>47</v>
      </c>
      <c r="H64" s="3">
        <v>2004</v>
      </c>
      <c r="I64" s="3" t="s">
        <v>423</v>
      </c>
      <c r="J64" s="3">
        <v>2029</v>
      </c>
      <c r="K64" s="3"/>
      <c r="L64" s="3"/>
      <c r="M64" s="3">
        <v>2050</v>
      </c>
      <c r="N64" s="5" t="s">
        <v>564</v>
      </c>
      <c r="O64" s="3">
        <v>50</v>
      </c>
      <c r="P64" s="3">
        <f t="shared" si="0"/>
        <v>46</v>
      </c>
      <c r="Q64" s="3">
        <v>2034</v>
      </c>
      <c r="R64" s="3" t="b">
        <v>1</v>
      </c>
      <c r="S64" s="1" t="s">
        <v>424</v>
      </c>
      <c r="T64" s="3" t="s">
        <v>14</v>
      </c>
      <c r="U64" s="3">
        <v>1</v>
      </c>
      <c r="V64" s="3">
        <v>0</v>
      </c>
      <c r="W64" s="3">
        <v>0</v>
      </c>
      <c r="X64" s="3">
        <v>0</v>
      </c>
      <c r="Y64" s="3" t="s">
        <v>50</v>
      </c>
      <c r="Z64" s="3">
        <v>0</v>
      </c>
      <c r="AA64" s="3">
        <v>0</v>
      </c>
      <c r="AB64" s="3">
        <v>0</v>
      </c>
      <c r="AC64" s="3">
        <v>0</v>
      </c>
      <c r="AD64" s="3">
        <v>0</v>
      </c>
      <c r="AE64" s="3">
        <v>0</v>
      </c>
      <c r="AF64" s="3">
        <v>0</v>
      </c>
      <c r="AG64" s="3">
        <v>1</v>
      </c>
      <c r="AH64" s="3" t="s">
        <v>51</v>
      </c>
      <c r="AK64" s="3"/>
    </row>
    <row r="65" spans="1:37" ht="55.5" customHeight="1">
      <c r="A65" t="s">
        <v>515</v>
      </c>
      <c r="C65" t="s">
        <v>516</v>
      </c>
      <c r="D65" t="s">
        <v>35</v>
      </c>
      <c r="H65">
        <v>2012</v>
      </c>
      <c r="L65">
        <v>2040</v>
      </c>
      <c r="M65">
        <v>2040</v>
      </c>
      <c r="N65" t="s">
        <v>517</v>
      </c>
      <c r="P65" s="3">
        <f t="shared" si="0"/>
        <v>28</v>
      </c>
      <c r="AK65">
        <v>1</v>
      </c>
    </row>
    <row r="66" spans="1:37" ht="181.5" customHeight="1">
      <c r="A66" s="3" t="s">
        <v>425</v>
      </c>
      <c r="C66" s="3" t="s">
        <v>426</v>
      </c>
      <c r="D66" s="3" t="s">
        <v>41</v>
      </c>
      <c r="E66" s="3">
        <v>2</v>
      </c>
      <c r="G66" s="3" t="s">
        <v>427</v>
      </c>
      <c r="H66" s="3">
        <v>1999</v>
      </c>
      <c r="I66" s="3">
        <v>2020</v>
      </c>
      <c r="J66" s="3">
        <v>2020</v>
      </c>
      <c r="K66" s="3"/>
      <c r="L66" s="3">
        <v>2020</v>
      </c>
      <c r="M66" s="3">
        <v>2020</v>
      </c>
      <c r="N66" s="5" t="s">
        <v>566</v>
      </c>
      <c r="O66" s="3">
        <v>20</v>
      </c>
      <c r="P66" s="3">
        <f t="shared" si="0"/>
        <v>21</v>
      </c>
      <c r="Q66" s="3">
        <v>2059</v>
      </c>
      <c r="R66" s="3" t="b">
        <v>1</v>
      </c>
      <c r="S66" s="1" t="s">
        <v>428</v>
      </c>
      <c r="T66" s="3" t="s">
        <v>14</v>
      </c>
      <c r="U66" s="3">
        <v>1</v>
      </c>
      <c r="V66" s="3">
        <v>0</v>
      </c>
      <c r="W66" s="3">
        <v>0</v>
      </c>
      <c r="X66" s="3">
        <v>0</v>
      </c>
      <c r="Y66" s="3" t="s">
        <v>24</v>
      </c>
      <c r="Z66" s="3">
        <v>0</v>
      </c>
      <c r="AA66" s="3">
        <v>0</v>
      </c>
      <c r="AB66" s="3">
        <v>0</v>
      </c>
      <c r="AC66" s="3">
        <v>0</v>
      </c>
      <c r="AD66" s="3">
        <v>0</v>
      </c>
      <c r="AE66" s="3">
        <v>1</v>
      </c>
      <c r="AF66" s="3">
        <v>0</v>
      </c>
      <c r="AG66" s="3">
        <v>0</v>
      </c>
      <c r="AH66" s="3" t="s">
        <v>33</v>
      </c>
      <c r="AK66" s="3"/>
    </row>
    <row r="67" spans="4:37" ht="111.75" customHeight="1">
      <c r="D67" s="13"/>
      <c r="AK67">
        <f>SUM(AK40:AK66)</f>
        <v>12</v>
      </c>
    </row>
    <row r="68" ht="111.75" customHeight="1"/>
    <row r="69" ht="42" customHeight="1"/>
    <row r="70" ht="98"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workbookViewId="0" topLeftCell="A82">
      <selection activeCell="U73" sqref="U73"/>
    </sheetView>
  </sheetViews>
  <sheetFormatPr defaultColWidth="11.421875" defaultRowHeight="12.75"/>
  <cols>
    <col min="2" max="2" width="11.7109375" style="0" bestFit="1" customWidth="1"/>
    <col min="3" max="7" width="11.00390625" style="0" bestFit="1" customWidth="1"/>
    <col min="16" max="16" width="11.00390625" style="0" bestFit="1" customWidth="1"/>
  </cols>
  <sheetData>
    <row r="1" ht="24">
      <c r="N1" s="13" t="s">
        <v>651</v>
      </c>
    </row>
    <row r="2" spans="1:16" ht="12.75">
      <c r="A2" s="13" t="s">
        <v>652</v>
      </c>
      <c r="O2" t="s">
        <v>581</v>
      </c>
      <c r="P2" t="s">
        <v>650</v>
      </c>
    </row>
    <row r="3" spans="2:16" ht="25">
      <c r="B3" s="2" t="s">
        <v>5</v>
      </c>
      <c r="C3" s="2" t="s">
        <v>6</v>
      </c>
      <c r="D3" s="2" t="s">
        <v>604</v>
      </c>
      <c r="E3" s="2" t="s">
        <v>670</v>
      </c>
      <c r="F3" s="2" t="s">
        <v>671</v>
      </c>
      <c r="G3" s="2" t="s">
        <v>9</v>
      </c>
      <c r="H3" s="2" t="s">
        <v>578</v>
      </c>
      <c r="N3" t="s">
        <v>640</v>
      </c>
      <c r="O3" s="13">
        <f>AVERAGEIFS(Data!M2:M66,Data!AK2:AK66,1,Data!D2:D66,"AGI")</f>
        <v>2033.7</v>
      </c>
      <c r="P3">
        <f>COUNTIFS(Data!AK2:AK66,"1",Data!D2:D66,"AGI")</f>
        <v>10</v>
      </c>
    </row>
    <row r="4" spans="1:16" ht="24">
      <c r="A4" t="s">
        <v>581</v>
      </c>
      <c r="B4">
        <f>AVERAGE(Data!H2:H66)</f>
        <v>2002.5230769230768</v>
      </c>
      <c r="C4">
        <f>AVERAGE(Data!I2:I66)</f>
        <v>2045.7857142857142</v>
      </c>
      <c r="D4">
        <f>AVERAGE(Data!J2:J66)</f>
        <v>2046.4074074074074</v>
      </c>
      <c r="E4">
        <f>AVERAGE(Data!L2:L66)</f>
        <v>2066.9811320754716</v>
      </c>
      <c r="F4">
        <f>AVERAGE(Data!M2:M66)</f>
        <v>2067</v>
      </c>
      <c r="G4">
        <f>AVERAGE(Data!O2:O66)</f>
        <v>48.96969696969697</v>
      </c>
      <c r="H4">
        <f>AVERAGE(Data!P2:P66)</f>
        <v>64.89655172413794</v>
      </c>
      <c r="N4" t="s">
        <v>641</v>
      </c>
      <c r="O4">
        <f>AVERAGEIFS(Data!M$2:M$66,Data!AK$2:AK$66,1,Data!D$2:D$66,"AI")</f>
        <v>2078.6</v>
      </c>
      <c r="P4">
        <f>COUNTIFS(Data!AK2:AK66,"1",Data!D2:D66,"AI")</f>
        <v>12</v>
      </c>
    </row>
    <row r="5" spans="1:16" ht="24">
      <c r="A5" t="s">
        <v>605</v>
      </c>
      <c r="B5">
        <f>MEDIAN(Data!H2:H66)</f>
        <v>2008</v>
      </c>
      <c r="C5">
        <f>MEDIAN(Data!I2:I66)</f>
        <v>2030</v>
      </c>
      <c r="D5">
        <f>MEDIAN(Data!J2:J66)</f>
        <v>2030</v>
      </c>
      <c r="E5">
        <f>MEDIAN(Data!L2:L66)</f>
        <v>2033</v>
      </c>
      <c r="F5">
        <f>MEDIAN(Data!M2:M66)</f>
        <v>2036.5</v>
      </c>
      <c r="G5">
        <f>MEDIAN(Data!O2:O66)</f>
        <v>47</v>
      </c>
      <c r="H5">
        <f>MEDIAN(Data!P2:P66)</f>
        <v>30</v>
      </c>
      <c r="N5" t="s">
        <v>642</v>
      </c>
      <c r="O5">
        <f>AVERAGEIFS(Data!M$2:M$66,Data!AK$2:AK$66,1,Data!D$2:D$66,"Futurist")</f>
        <v>2035</v>
      </c>
      <c r="P5">
        <f>COUNTIFS(Data!AK2:AK66,"1",Data!D2:D66,"futurist")</f>
        <v>1</v>
      </c>
    </row>
    <row r="6" spans="1:20" ht="36">
      <c r="A6" t="s">
        <v>669</v>
      </c>
      <c r="B6">
        <f>STDEVP(Data!H2:H66)</f>
        <v>12.872281122698306</v>
      </c>
      <c r="C6">
        <f>STDEVP(Data!I2:I66)</f>
        <v>55.88531441574735</v>
      </c>
      <c r="D6">
        <f>STDEVP(Data!J2:J66)</f>
        <v>48.23611622107733</v>
      </c>
      <c r="E6">
        <f>STDEVP(Data!L2:L66)</f>
        <v>143.74249651504869</v>
      </c>
      <c r="F6">
        <f>STDEVP(Data!M2:M66)</f>
        <v>134.69249780710595</v>
      </c>
      <c r="G6">
        <f>STDEVP(Data!O2:O66)</f>
        <v>14.031317457927546</v>
      </c>
      <c r="H6">
        <f>STDEVP(Data!P2:P66)</f>
        <v>132.29260797958602</v>
      </c>
      <c r="J6" s="13" t="s">
        <v>654</v>
      </c>
      <c r="N6" t="s">
        <v>643</v>
      </c>
      <c r="O6">
        <f>AVERAGEIFS(Data!M$2:M$66,Data!AK$2:AK$66,1,Data!D$2:D$66,"Other")</f>
        <v>2526</v>
      </c>
      <c r="P6" s="15">
        <f>COUNTIFS(Data!AK2:AK66,"1",Data!D2:D66,"other")</f>
        <v>3</v>
      </c>
      <c r="R6" s="15"/>
      <c r="S6" s="15"/>
      <c r="T6" s="15"/>
    </row>
    <row r="7" spans="1:20" ht="72">
      <c r="A7" s="13" t="s">
        <v>653</v>
      </c>
      <c r="E7" t="s">
        <v>665</v>
      </c>
      <c r="F7" s="15" t="s">
        <v>666</v>
      </c>
      <c r="G7" s="15"/>
      <c r="H7" s="15"/>
      <c r="J7" t="s">
        <v>608</v>
      </c>
      <c r="K7" t="s">
        <v>609</v>
      </c>
      <c r="L7" t="s">
        <v>610</v>
      </c>
      <c r="Q7" s="15"/>
      <c r="R7" s="15"/>
      <c r="S7" s="15"/>
      <c r="T7" s="15"/>
    </row>
    <row r="8" spans="1:12" ht="48">
      <c r="A8" t="s">
        <v>580</v>
      </c>
      <c r="B8">
        <f>CORREL(Data!O2:O66,Data!P2:P66)</f>
        <v>-0.017055211578767538</v>
      </c>
      <c r="E8">
        <f>AVERAGE(Data!J2:J66)</f>
        <v>2046.4074074074074</v>
      </c>
      <c r="F8" s="15">
        <f>MEDIAN(Data!J2:J66)</f>
        <v>2030</v>
      </c>
      <c r="G8" s="15"/>
      <c r="H8" s="15"/>
      <c r="J8">
        <f>COUNT(Data!L2:L66)</f>
        <v>53</v>
      </c>
      <c r="K8">
        <f>COUNT(Data!M2:M66)</f>
        <v>58</v>
      </c>
      <c r="L8">
        <f>COUNTIFS(Data!L2:L66,"&gt;0",Data!M2:M66,"&gt;0")</f>
        <v>46</v>
      </c>
    </row>
    <row r="9" spans="1:2" ht="48">
      <c r="A9" t="s">
        <v>582</v>
      </c>
      <c r="B9">
        <f>CORREL(Data!H:H,Data!P:P)</f>
        <v>0.13226898223555494</v>
      </c>
    </row>
    <row r="12" spans="6:15" ht="48">
      <c r="F12" s="13" t="s">
        <v>655</v>
      </c>
      <c r="O12" s="13" t="s">
        <v>662</v>
      </c>
    </row>
    <row r="14" spans="1:16" ht="24">
      <c r="A14" s="13" t="s">
        <v>656</v>
      </c>
      <c r="B14" t="s">
        <v>574</v>
      </c>
      <c r="C14" t="s">
        <v>657</v>
      </c>
      <c r="G14" t="s">
        <v>645</v>
      </c>
      <c r="H14" t="s">
        <v>646</v>
      </c>
      <c r="O14" t="s">
        <v>663</v>
      </c>
      <c r="P14">
        <f>MEDIAN(Data!P2:P66)</f>
        <v>30</v>
      </c>
    </row>
    <row r="15" spans="1:16" ht="24">
      <c r="A15" t="s">
        <v>606</v>
      </c>
      <c r="B15" t="s">
        <v>658</v>
      </c>
      <c r="C15" t="s">
        <v>658</v>
      </c>
      <c r="F15" t="s">
        <v>648</v>
      </c>
      <c r="G15">
        <f>COUNT('Early and late predictions'!L2:L68)</f>
        <v>18</v>
      </c>
      <c r="H15">
        <f>COUNT('Early and late predictions'!M2:M68)</f>
        <v>40</v>
      </c>
      <c r="O15" t="s">
        <v>664</v>
      </c>
      <c r="P15">
        <f>AVERAGE(Data!P2:P66)</f>
        <v>64.89655172413794</v>
      </c>
    </row>
    <row r="16" spans="1:8" ht="24">
      <c r="A16" t="s">
        <v>583</v>
      </c>
      <c r="B16">
        <f>AVERAGEIF(Data!D2:D66,"Futurist",Data!M2:M66)</f>
        <v>2060.5333333333333</v>
      </c>
      <c r="C16">
        <f>AVERAGEIF(Data!D2:D66,"Futurist",Data!L2:L66)</f>
        <v>2048.214285714286</v>
      </c>
      <c r="F16" t="s">
        <v>649</v>
      </c>
      <c r="G16">
        <f>MEDIAN('Early and late predictions'!L2:L68)</f>
        <v>2024</v>
      </c>
      <c r="H16">
        <f>MEDIAN('Early and late predictions'!M2:M68)</f>
        <v>2041.5</v>
      </c>
    </row>
    <row r="17" spans="1:3" ht="12.75">
      <c r="A17" t="s">
        <v>35</v>
      </c>
      <c r="B17">
        <f>AVERAGEIF(Data!D2:D66,"AI",Data!M2:M66)</f>
        <v>2047.4545454545455</v>
      </c>
      <c r="C17">
        <f>AVERAGEIF(Data!D2:D66,"AI",Data!L2:L66)</f>
        <v>2057.285714285714</v>
      </c>
    </row>
    <row r="18" spans="1:3" ht="12.75">
      <c r="A18" t="s">
        <v>46</v>
      </c>
      <c r="B18">
        <f>AVERAGEIF(Data!D2:D66,"AGI",Data!M2:M66)</f>
        <v>2038.923076923077</v>
      </c>
      <c r="C18">
        <f>AVERAGEIF(Data!D2:D66,"AGI",Data!L2:L66)</f>
        <v>2033.8</v>
      </c>
    </row>
    <row r="19" spans="1:3" ht="12.75">
      <c r="A19" t="s">
        <v>103</v>
      </c>
      <c r="B19">
        <f>AVERAGEIF(Data!D2:D66,"other",Data!M2:M66)</f>
        <v>2178.5</v>
      </c>
      <c r="C19">
        <f>AVERAGEIF(Data!D2:D66,"Other",Data!L2:L66)</f>
        <v>2166.75</v>
      </c>
    </row>
    <row r="20" spans="1:3" ht="12.75">
      <c r="A20" t="s">
        <v>585</v>
      </c>
      <c r="B20">
        <f>AVERAGEIFS(Data!M2:M66,Data!D2:D66,"AI",Data!H2:H66,"&gt;2000")</f>
        <v>2070.2</v>
      </c>
      <c r="C20">
        <f>AVERAGEIFS(Data!L2:L66,Data!D2:D66,"AI",Data!H2:H66,"&gt;2000")</f>
        <v>2086.3571428571427</v>
      </c>
    </row>
    <row r="21" spans="1:3" ht="24">
      <c r="A21" t="s">
        <v>584</v>
      </c>
      <c r="B21">
        <f>AVERAGEIFS(Data!M2:M66,Data!D2:D66,"futurist",Data!H2:H66,"&gt;2000")</f>
        <v>2057</v>
      </c>
      <c r="C21">
        <f>AVERAGEIFS(Data!L2:L66,Data!D2:D66,"futurist",Data!H2:H66,"&gt;2000")</f>
        <v>2061</v>
      </c>
    </row>
    <row r="22" spans="1:3" ht="24">
      <c r="A22" t="s">
        <v>586</v>
      </c>
      <c r="B22">
        <f>AVERAGEIFS(Data!M2:M66,Data!D2:D66,"AI",Data!H2:H66,"&lt;2000")</f>
        <v>1998.7142857142858</v>
      </c>
      <c r="C22">
        <f>AVERAGEIFS(Data!L2:L66,Data!D2:D66,"AI",Data!H2:H66,"&lt;2000")</f>
        <v>1999.142857142857</v>
      </c>
    </row>
    <row r="63" ht="12.75">
      <c r="K63" t="s">
        <v>571</v>
      </c>
    </row>
    <row r="65" spans="11:22" ht="72">
      <c r="K65" s="24" t="s">
        <v>591</v>
      </c>
      <c r="L65" s="24" t="s">
        <v>674</v>
      </c>
      <c r="M65" s="24" t="s">
        <v>675</v>
      </c>
      <c r="N65" s="24" t="s">
        <v>676</v>
      </c>
      <c r="O65" s="24" t="s">
        <v>677</v>
      </c>
      <c r="P65" s="24" t="s">
        <v>678</v>
      </c>
      <c r="Q65" s="24" t="s">
        <v>679</v>
      </c>
      <c r="R65" s="24" t="s">
        <v>680</v>
      </c>
      <c r="S65" s="24" t="s">
        <v>681</v>
      </c>
      <c r="T65" s="24" t="s">
        <v>682</v>
      </c>
      <c r="U65" t="s">
        <v>731</v>
      </c>
      <c r="V65" t="s">
        <v>732</v>
      </c>
    </row>
    <row r="66" spans="11:22" ht="90">
      <c r="K66" s="24">
        <v>1972</v>
      </c>
      <c r="L66" s="26" t="s">
        <v>683</v>
      </c>
      <c r="M66" s="24">
        <v>67</v>
      </c>
      <c r="N66" s="24"/>
      <c r="O66" s="24"/>
      <c r="P66" s="24"/>
      <c r="Q66" s="24" t="s">
        <v>684</v>
      </c>
      <c r="R66" s="24" t="s">
        <v>685</v>
      </c>
      <c r="S66" s="24" t="s">
        <v>686</v>
      </c>
      <c r="T66" s="26" t="s">
        <v>687</v>
      </c>
      <c r="U66">
        <v>50</v>
      </c>
      <c r="V66">
        <v>2022</v>
      </c>
    </row>
    <row r="67" spans="11:22" ht="36">
      <c r="K67" s="24">
        <v>2005</v>
      </c>
      <c r="L67" s="26" t="s">
        <v>688</v>
      </c>
      <c r="M67" s="24">
        <v>26</v>
      </c>
      <c r="N67" s="24"/>
      <c r="O67" s="24"/>
      <c r="P67" s="24"/>
      <c r="Q67" s="24" t="s">
        <v>689</v>
      </c>
      <c r="R67" s="24" t="s">
        <v>690</v>
      </c>
      <c r="S67" s="24" t="s">
        <v>686</v>
      </c>
      <c r="T67" s="26" t="s">
        <v>691</v>
      </c>
      <c r="U67">
        <v>80</v>
      </c>
      <c r="V67">
        <v>2085</v>
      </c>
    </row>
    <row r="68" spans="11:22" ht="54">
      <c r="K68" s="24">
        <v>2006</v>
      </c>
      <c r="L68" s="26" t="s">
        <v>692</v>
      </c>
      <c r="M68" s="24"/>
      <c r="N68" s="24"/>
      <c r="O68" s="24"/>
      <c r="P68" s="24"/>
      <c r="Q68" s="24" t="s">
        <v>693</v>
      </c>
      <c r="R68" s="24" t="s">
        <v>694</v>
      </c>
      <c r="S68" s="24" t="s">
        <v>686</v>
      </c>
      <c r="T68" s="26" t="s">
        <v>687</v>
      </c>
      <c r="U68">
        <v>50</v>
      </c>
      <c r="V68">
        <v>2056</v>
      </c>
    </row>
    <row r="69" spans="11:22" ht="54">
      <c r="K69" s="24">
        <v>2007</v>
      </c>
      <c r="L69" s="26" t="s">
        <v>695</v>
      </c>
      <c r="M69" s="24">
        <v>888</v>
      </c>
      <c r="N69" s="24"/>
      <c r="O69" s="24"/>
      <c r="P69" s="24"/>
      <c r="Q69" s="24" t="s">
        <v>696</v>
      </c>
      <c r="R69" s="24" t="s">
        <v>697</v>
      </c>
      <c r="S69" s="24" t="s">
        <v>686</v>
      </c>
      <c r="T69" s="25" t="s">
        <v>698</v>
      </c>
      <c r="U69">
        <v>33</v>
      </c>
      <c r="V69">
        <v>2040</v>
      </c>
    </row>
    <row r="70" spans="11:22" ht="36">
      <c r="K70" s="24">
        <v>2009</v>
      </c>
      <c r="L70" s="26" t="s">
        <v>699</v>
      </c>
      <c r="M70" s="24"/>
      <c r="N70" s="24" t="s">
        <v>700</v>
      </c>
      <c r="O70" s="24" t="s">
        <v>701</v>
      </c>
      <c r="P70" s="24" t="s">
        <v>702</v>
      </c>
      <c r="Q70" s="24"/>
      <c r="R70" s="24" t="s">
        <v>703</v>
      </c>
      <c r="S70" s="24" t="s">
        <v>686</v>
      </c>
      <c r="T70" s="26" t="s">
        <v>687</v>
      </c>
      <c r="U70">
        <v>31</v>
      </c>
      <c r="V70">
        <v>2040</v>
      </c>
    </row>
    <row r="71" spans="11:22" ht="126">
      <c r="K71" s="24">
        <v>2011</v>
      </c>
      <c r="L71" s="26" t="s">
        <v>704</v>
      </c>
      <c r="M71" s="24">
        <v>35</v>
      </c>
      <c r="N71" s="24" t="s">
        <v>705</v>
      </c>
      <c r="O71" s="24">
        <v>2050</v>
      </c>
      <c r="P71" s="24" t="s">
        <v>706</v>
      </c>
      <c r="Q71" s="24"/>
      <c r="R71" s="24" t="s">
        <v>707</v>
      </c>
      <c r="S71" s="27">
        <v>0.41</v>
      </c>
      <c r="T71" s="26" t="s">
        <v>687</v>
      </c>
      <c r="U71">
        <v>39</v>
      </c>
      <c r="V71">
        <v>2050</v>
      </c>
    </row>
    <row r="72" spans="11:22" ht="25.5">
      <c r="K72" s="24">
        <v>2012</v>
      </c>
      <c r="L72" s="26" t="s">
        <v>708</v>
      </c>
      <c r="M72" s="24">
        <v>37</v>
      </c>
      <c r="N72" s="24" t="s">
        <v>709</v>
      </c>
      <c r="O72" s="24" t="s">
        <v>710</v>
      </c>
      <c r="P72" s="24" t="s">
        <v>711</v>
      </c>
      <c r="Q72" s="24"/>
      <c r="R72" s="24" t="s">
        <v>712</v>
      </c>
      <c r="S72" s="24" t="s">
        <v>686</v>
      </c>
      <c r="T72" s="26" t="s">
        <v>687</v>
      </c>
      <c r="U72" t="s">
        <v>638</v>
      </c>
      <c r="V72" t="s">
        <v>638</v>
      </c>
    </row>
    <row r="73" spans="11:22" ht="126">
      <c r="K73" s="24">
        <v>2012</v>
      </c>
      <c r="L73" s="26" t="s">
        <v>713</v>
      </c>
      <c r="M73" s="24">
        <v>72</v>
      </c>
      <c r="N73" s="24" t="s">
        <v>714</v>
      </c>
      <c r="O73" s="24" t="s">
        <v>701</v>
      </c>
      <c r="P73" s="24" t="s">
        <v>715</v>
      </c>
      <c r="Q73" s="24"/>
      <c r="R73" s="24" t="s">
        <v>716</v>
      </c>
      <c r="S73" s="27">
        <v>0.65</v>
      </c>
      <c r="T73" s="26" t="s">
        <v>687</v>
      </c>
      <c r="U73">
        <v>28</v>
      </c>
      <c r="V73">
        <v>2040</v>
      </c>
    </row>
    <row r="74" spans="11:22" ht="144">
      <c r="K74" s="24">
        <v>2012</v>
      </c>
      <c r="L74" s="26" t="s">
        <v>717</v>
      </c>
      <c r="M74" s="24">
        <v>43</v>
      </c>
      <c r="N74" s="24" t="s">
        <v>718</v>
      </c>
      <c r="O74" s="24" t="s">
        <v>719</v>
      </c>
      <c r="P74" s="24" t="s">
        <v>720</v>
      </c>
      <c r="Q74" s="24"/>
      <c r="R74" s="24" t="s">
        <v>721</v>
      </c>
      <c r="S74" s="27">
        <v>0.49</v>
      </c>
      <c r="T74" s="26" t="s">
        <v>687</v>
      </c>
      <c r="U74">
        <v>36</v>
      </c>
      <c r="V74">
        <v>2048</v>
      </c>
    </row>
    <row r="75" spans="11:20" ht="144">
      <c r="K75" s="24">
        <v>2012</v>
      </c>
      <c r="L75" s="26" t="s">
        <v>722</v>
      </c>
      <c r="M75" s="24" t="s">
        <v>723</v>
      </c>
      <c r="N75" s="24"/>
      <c r="O75" s="24"/>
      <c r="P75" s="24"/>
      <c r="Q75" s="24" t="s">
        <v>724</v>
      </c>
      <c r="R75" s="24" t="s">
        <v>35</v>
      </c>
      <c r="S75" s="24" t="s">
        <v>686</v>
      </c>
      <c r="T75" s="26" t="s">
        <v>687</v>
      </c>
    </row>
    <row r="76" spans="11:22" ht="25">
      <c r="K76" s="24">
        <v>2013</v>
      </c>
      <c r="L76" s="26" t="s">
        <v>725</v>
      </c>
      <c r="M76" s="24">
        <v>29</v>
      </c>
      <c r="N76" s="24">
        <v>2022</v>
      </c>
      <c r="O76" s="24" t="s">
        <v>701</v>
      </c>
      <c r="P76" s="24" t="s">
        <v>702</v>
      </c>
      <c r="Q76" s="24"/>
      <c r="R76" s="24" t="s">
        <v>726</v>
      </c>
      <c r="S76" s="27">
        <v>0.29</v>
      </c>
      <c r="T76" s="26" t="s">
        <v>687</v>
      </c>
      <c r="U76">
        <v>27</v>
      </c>
      <c r="V76">
        <v>2040</v>
      </c>
    </row>
    <row r="77" spans="11:22" ht="72">
      <c r="K77" s="24">
        <v>2013</v>
      </c>
      <c r="L77" s="26" t="s">
        <v>727</v>
      </c>
      <c r="M77" s="24">
        <v>26</v>
      </c>
      <c r="N77" s="24" t="s">
        <v>700</v>
      </c>
      <c r="O77" s="24" t="s">
        <v>728</v>
      </c>
      <c r="P77" s="24" t="s">
        <v>729</v>
      </c>
      <c r="Q77" s="24"/>
      <c r="R77" s="24" t="s">
        <v>730</v>
      </c>
      <c r="S77" s="27">
        <v>0.1</v>
      </c>
      <c r="T77" s="26" t="s">
        <v>687</v>
      </c>
      <c r="U77">
        <v>37</v>
      </c>
      <c r="V77">
        <v>2050</v>
      </c>
    </row>
  </sheetData>
  <hyperlinks>
    <hyperlink ref="L66" r:id="rId1" tooltip="Michie Survey" display="http://aiimpacts.wpengine.com/michie-survey/"/>
    <hyperlink ref="T66" r:id="rId2" display="https://saltworks.stanford.edu/assets/cf501kz5355.pdf"/>
    <hyperlink ref="L67" r:id="rId3" tooltip="Bainbridge survey" display="http://aiimpacts.wpengine.com/bainbridge-survey/"/>
    <hyperlink ref="T67" r:id="rId4" display="http://www.wtec.org/ConvergingTechnologies/3/NBIC3_report.pdf"/>
    <hyperlink ref="L68" r:id="rId5" tooltip="AI@50 Survey" display="http://aiimpacts.wpengine.com/ai50-survey/"/>
    <hyperlink ref="T68" r:id="rId6" display="http://web.archive.org/web/20110710193831/http:/www.engagingexperience.com/ai50/"/>
    <hyperlink ref="L69" r:id="rId7" tooltip="Klein AGI Survey" display="http://aiimpacts.wpengine.com/klein-agi-survey/"/>
    <hyperlink ref="L70" r:id="rId8" tooltip="AGI-09 Survey" display="http://aiimpacts.wpengine.com/agi-09-survey/"/>
    <hyperlink ref="T70" r:id="rId9" display="http://sethbaum.com/ac/2011_AI-Experts.pdf"/>
    <hyperlink ref="L71" r:id="rId10" tooltip="FHI Winter Intelligence Survey" display="http://aiimpacts.wpengine.com/fhi-ai-timelines-survey/"/>
    <hyperlink ref="T71" r:id="rId11" display="http://www.fhi.ox.ac.uk/machine-intelligence-survey-2011.pdf"/>
    <hyperlink ref="L72" r:id="rId12" tooltip="Kruel AI Interviews" display="http://aiimpacts.wpengine.com/kruel-ai-survey/"/>
    <hyperlink ref="T72" r:id="rId13" display="http://wiki.lesswrong.com/wiki/Interview_series_on_risks_from_AI"/>
    <hyperlink ref="L73" r:id="rId14" tooltip="Müller and Bostrom AI Progress Poll" display="http://aiimpacts.wpengine.com/muller-and-bostrom-ai-progress-poll/"/>
    <hyperlink ref="T73" r:id="rId15" display="http://www.nickbostrom.com/papers/survey.pdf"/>
    <hyperlink ref="L74" r:id="rId16" tooltip="Müller and Bostrom AI Progress Poll" display="http://aiimpacts.wpengine.com/muller-and-bostrom-ai-progress-poll/"/>
    <hyperlink ref="T74" r:id="rId17" display="http://www.nickbostrom.com/papers/survey.pdf"/>
    <hyperlink ref="L75" r:id="rId18" tooltip="Hanson AI Expert Survey" display="http://aiimpacts.wpengine.com/hanson-ai-expert-survey/"/>
    <hyperlink ref="T75" r:id="rId19" display="http://www.overcomingbias.com/2012/08/ai-progress-estimate.html"/>
    <hyperlink ref="L76" r:id="rId20" tooltip="Müller and Bostrom AI Progress Poll" display="http://aiimpacts.wpengine.com/muller-and-bostrom-ai-progress-poll/"/>
    <hyperlink ref="T76" r:id="rId21" display="http://www.nickbostrom.com/papers/survey.pdf"/>
    <hyperlink ref="L77" r:id="rId22" tooltip="Müller and Bostrom AI Progress Poll" display="http://aiimpacts.wpengine.com/muller-and-bostrom-ai-progress-poll/"/>
    <hyperlink ref="T77" r:id="rId23" display="http://www.nickbostrom.com/papers/survey.pdf"/>
  </hyperlinks>
  <printOptions/>
  <pageMargins left="0.75" right="0.75" top="1" bottom="1" header="0.5" footer="0.5"/>
  <pageSetup horizontalDpi="600" verticalDpi="600" orientation="portrait"/>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5"/>
  <sheetViews>
    <sheetView workbookViewId="0" topLeftCell="A1">
      <pane ySplit="740" topLeftCell="A69" activePane="bottomLeft" state="split"/>
      <selection pane="topLeft" activeCell="H1" sqref="H1"/>
      <selection pane="bottomLeft" activeCell="A84" sqref="A84"/>
    </sheetView>
  </sheetViews>
  <sheetFormatPr defaultColWidth="11.421875" defaultRowHeight="12.75"/>
  <cols>
    <col min="6" max="6" width="11.00390625" style="0" bestFit="1" customWidth="1"/>
    <col min="20" max="20" width="11.00390625" style="0" bestFit="1" customWidth="1"/>
    <col min="21" max="23" width="11.00390625" style="0" customWidth="1"/>
    <col min="25" max="25" width="22.140625" style="0" customWidth="1"/>
  </cols>
  <sheetData>
    <row r="1" spans="1:23" ht="24">
      <c r="A1" t="s">
        <v>591</v>
      </c>
      <c r="B1" t="s">
        <v>592</v>
      </c>
      <c r="C1" t="s">
        <v>593</v>
      </c>
      <c r="E1" t="s">
        <v>594</v>
      </c>
      <c r="F1" t="s">
        <v>595</v>
      </c>
      <c r="G1" t="s">
        <v>596</v>
      </c>
      <c r="H1" t="s">
        <v>597</v>
      </c>
      <c r="I1" t="s">
        <v>598</v>
      </c>
      <c r="J1" t="s">
        <v>599</v>
      </c>
      <c r="K1" t="s">
        <v>600</v>
      </c>
      <c r="L1" t="s">
        <v>601</v>
      </c>
      <c r="N1" t="s">
        <v>46</v>
      </c>
      <c r="O1" t="s">
        <v>35</v>
      </c>
      <c r="P1" t="s">
        <v>583</v>
      </c>
      <c r="Q1" t="s">
        <v>103</v>
      </c>
      <c r="S1" t="s">
        <v>611</v>
      </c>
      <c r="T1" t="s">
        <v>612</v>
      </c>
      <c r="V1" t="s">
        <v>672</v>
      </c>
      <c r="W1" t="s">
        <v>673</v>
      </c>
    </row>
    <row r="2" spans="1:34" ht="12.75">
      <c r="A2">
        <v>1960</v>
      </c>
      <c r="B2">
        <f>COUNTIF(Data!$M$2:$M$66,"&lt;"&amp;A2)/COUNT(Data!$M$2:$M$66)</f>
        <v>0</v>
      </c>
      <c r="C2">
        <f>COUNTIF(Data!$L$2:$L$66,"&lt;"&amp;A2)/COUNT(Data!$L$2:$L$66)</f>
        <v>0</v>
      </c>
      <c r="E2">
        <f>COUNTIFS(Data!$D$2:$D$66,"AI",Data!$H$2:$H$66,"&lt;2000",Data!$M$2:$M$66,"&lt;"&amp;'Cumulative distributions'!$A2)/COUNTIFS(Data!$M$2:$M$66,"&gt;0",Data!$D$2:$D$66,"AI",Data!$H$2:$H$66,"&lt;2000")</f>
        <v>0</v>
      </c>
      <c r="F2">
        <f>COUNTIFS(Data!$D$2:$D$66,"AI",Data!$H$2:$H$66,"&gt;1999",Data!$M$2:$M$66,"&lt;"&amp;'Cumulative distributions'!$A2)/COUNTIFS(Data!$M$2:$M$66,"&gt;0",Data!$D$2:$D$66,"AI",Data!$H$2:$H$66,"&gt;1999")</f>
        <v>0</v>
      </c>
      <c r="G2" t="e">
        <f>COUNTIFS(Data!$D$2:$D$66,"AGI",Data!$H$2:$H$66,"&lt;2000",Data!$M$2:$M$66,"&lt;"&amp;'Cumulative distributions'!$A2)/COUNTIFS(Data!$M$2:$M$66,"&gt;0",Data!$D$2:$D$66,"AGI",Data!$H$2:$H$66,"&lt;2000")</f>
        <v>#DIV/0!</v>
      </c>
      <c r="H2">
        <f>COUNTIFS(Data!$D$2:$D$66,"AGI",Data!$H$2:$H$66,"&gt;1999",Data!$M$2:$M$66,"&lt;"&amp;'Cumulative distributions'!$A2)/COUNTIFS(Data!$M$2:$M$66,"&gt;0",Data!$D$2:$D$66,"AGI",Data!$H$2:$H$66,"&gt;1999")</f>
        <v>0</v>
      </c>
      <c r="I2">
        <f>COUNTIFS(Data!$D$2:$D$66,"Futurist",Data!$H$2:$H$66,"&lt;2000",Data!$M$2:$M$66,"&lt;"&amp;'Cumulative distributions'!$A2)/COUNTIFS(Data!$M$2:$M$66,"&gt;0",Data!$D$2:$D$66,"Futurist",Data!$H$2:$H$66,"&lt;2000")</f>
        <v>0</v>
      </c>
      <c r="J2">
        <f>COUNTIFS(Data!$D$2:$D$66,"Futurist",Data!$H$2:$H$66,"&gt;1999",Data!$M$2:$M$66,"&lt;"&amp;'Cumulative distributions'!$A2)/COUNTIFS(Data!$M$2:$M$66,"&gt;0",Data!$D$2:$D$66,"Futurist",Data!$H$2:$H$66,"&gt;1999")</f>
        <v>0</v>
      </c>
      <c r="K2">
        <f>COUNTIFS(Data!$D$2:$D$66,"Other",Data!$H$2:$H$66,"&lt;2000",Data!$M$2:$M$66,"&lt;"&amp;'Cumulative distributions'!$A2)/COUNTIFS(Data!$M$2:$M$66,"&gt;0",Data!$D$2:$D$66,"Other",Data!$H$2:$H$66,"&lt;2000")</f>
        <v>0</v>
      </c>
      <c r="L2">
        <f>COUNTIFS(Data!$D$2:$D$66,"Other",Data!$H$2:$H$66,"&gt;1999",Data!$M$2:$M$66,"&lt;"&amp;'Cumulative distributions'!$A2)/COUNTIFS(Data!$M$2:$M$66,"&gt;0",Data!$D$2:$D$66,"Other",Data!$H$2:$H$66,"&gt;1999")</f>
        <v>0</v>
      </c>
      <c r="N2">
        <f>COUNTIFS(Data!$D$2:$D$66,"AGI",Data!$M$2:$M$66,"&lt;"&amp;'Cumulative distributions'!$A2)/COUNTIFS(Data!$M$2:$M$66,"&gt;0",Data!$D$2:$D$66,"AGI")</f>
        <v>0</v>
      </c>
      <c r="O2">
        <f>COUNTIFS(Data!$D$2:$D$66,"AI",Data!$M$2:$M$66,"&lt;"&amp;'Cumulative distributions'!$A2)/COUNTIFS(Data!$M$2:$M$66,"&gt;0",Data!$D$2:$D$66,"AI")</f>
        <v>0</v>
      </c>
      <c r="P2">
        <f>COUNTIFS(Data!$D$2:$D$66,"Futurist",Data!$M$2:$M$66,"&lt;"&amp;'Cumulative distributions'!$A2)/COUNTIFS(Data!$M$2:$M$66,"&gt;0",Data!$D$2:$D$66,"Futurist")</f>
        <v>0</v>
      </c>
      <c r="Q2">
        <f>COUNTIFS(Data!$D$2:$D$66,"Other",Data!$M$2:$M$66,"&lt;"&amp;'Cumulative distributions'!$A2)/COUNTIFS(Data!$M$2:$M$66,"&gt;0",Data!$D$2:$D$66,"Other")</f>
        <v>0</v>
      </c>
      <c r="S2">
        <f>COUNTIFS(Data!$H$2:$H$66,"&lt;2000",Data!$M$2:$M$66,"&lt;"&amp;'Cumulative distributions'!$A2)/COUNTIFS(Data!$M$2:$M$66,"&gt;0",Data!$H$2:$H$66,"&lt;2000")</f>
        <v>0</v>
      </c>
      <c r="T2">
        <f>COUNTIFS(Data!$H$2:$H$66,"&gt;1999",Data!$M$2:$M$66,"&lt;"&amp;'Cumulative distributions'!$A2)/COUNTIFS(Data!$M$2:$M$66,"&gt;0",Data!$H$2:$H$66,"&gt;1999")</f>
        <v>0</v>
      </c>
      <c r="V2">
        <f>COUNTIFS(Data!$AD$2:$AD$66,1,Data!$H$2:$H$66,"&gt;1999",Data!$M$2:$M$66,"&lt;"&amp;'Cumulative distributions'!$A2)/COUNTIFS(Data!$M$2:$M$66,"&gt;0",Data!$AD$2:$AD$66,1,Data!$H$2:$H$66,"&gt;1999")</f>
        <v>0</v>
      </c>
      <c r="W2">
        <f>COUNTIFS(Data!$AD$2:$AD$66,0,Data!$H$2:$H$66,"&gt;1999",Data!$M$2:$M$66,"&lt;"&amp;'Cumulative distributions'!$A2)/COUNTIFS(Data!$M$2:$M$66,"&gt;0",Data!$AD$2:$AD$66,0,Data!$H$2:$H$66,"&gt;1999")</f>
        <v>0</v>
      </c>
      <c r="AH2">
        <f>IF(V2&gt;0.1,A2,0)</f>
        <v>0</v>
      </c>
    </row>
    <row r="3" spans="1:34" ht="12.75">
      <c r="A3">
        <v>1961</v>
      </c>
      <c r="B3">
        <f>COUNTIF(Data!$M$2:$M$66,"&lt;"&amp;A3)/COUNT(Data!$M$2:$M$66)</f>
        <v>0</v>
      </c>
      <c r="C3">
        <f>COUNTIF(Data!$L$2:$L$66,"&lt;"&amp;A3)/COUNT(Data!$L$2:$L$66)</f>
        <v>0</v>
      </c>
      <c r="E3">
        <f>COUNTIFS(Data!$D$2:$D$66,"AI",Data!$H$2:$H$66,"&lt;2000",Data!$M$2:$M$66,"&lt;"&amp;'Cumulative distributions'!$A3)/COUNTIFS(Data!$M$2:$M$66,"&gt;0",Data!$D$2:$D$66,"AI",Data!$H$2:$H$66,"&lt;2000")</f>
        <v>0</v>
      </c>
      <c r="F3">
        <f>COUNTIFS(Data!$D$2:$D$66,"AI",Data!$H$2:$H$66,"&gt;1999",Data!$M$2:$M$66,"&lt;"&amp;'Cumulative distributions'!$A3)/COUNTIFS(Data!$M$2:$M$66,"&gt;0",Data!$D$2:$D$66,"AI",Data!$H$2:$H$66,"&gt;1999")</f>
        <v>0</v>
      </c>
      <c r="G3" t="e">
        <f>COUNTIFS(Data!$D$2:$D$66,"AGI",Data!$H$2:$H$66,"&lt;2000",Data!$M$2:$M$66,"&lt;"&amp;'Cumulative distributions'!$A3)/COUNTIFS(Data!$M$2:$M$66,"&gt;0",Data!$D$2:$D$66,"AGI",Data!$H$2:$H$66,"&lt;2000")</f>
        <v>#DIV/0!</v>
      </c>
      <c r="H3">
        <f>COUNTIFS(Data!$D$2:$D$66,"AGI",Data!$H$2:$H$66,"&gt;1999",Data!$M$2:$M$66,"&lt;"&amp;'Cumulative distributions'!$A3)/COUNTIFS(Data!$M$2:$M$66,"&gt;0",Data!$D$2:$D$66,"AGI",Data!$H$2:$H$66,"&gt;1999")</f>
        <v>0</v>
      </c>
      <c r="I3">
        <f>COUNTIFS(Data!$D$2:$D$66,"Futurist",Data!$H$2:$H$66,"&lt;2000",Data!$M$2:$M$66,"&lt;"&amp;'Cumulative distributions'!$A3)/COUNTIFS(Data!$M$2:$M$66,"&gt;0",Data!$D$2:$D$66,"Futurist",Data!$H$2:$H$66,"&lt;2000")</f>
        <v>0</v>
      </c>
      <c r="J3">
        <f>COUNTIFS(Data!$D$2:$D$66,"Futurist",Data!$H$2:$H$66,"&gt;1999",Data!$M$2:$M$66,"&lt;"&amp;'Cumulative distributions'!$A3)/COUNTIFS(Data!$M$2:$M$66,"&gt;0",Data!$D$2:$D$66,"Futurist",Data!$H$2:$H$66,"&gt;1999")</f>
        <v>0</v>
      </c>
      <c r="K3">
        <f>COUNTIFS(Data!$D$2:$D$66,"Other",Data!$H$2:$H$66,"&lt;2000",Data!$M$2:$M$66,"&lt;"&amp;'Cumulative distributions'!$A3)/COUNTIFS(Data!$M$2:$M$66,"&gt;0",Data!$D$2:$D$66,"Other",Data!$H$2:$H$66,"&lt;2000")</f>
        <v>0</v>
      </c>
      <c r="L3">
        <f>COUNTIFS(Data!$D$2:$D$66,"Other",Data!$H$2:$H$66,"&gt;1999",Data!$M$2:$M$66,"&lt;"&amp;'Cumulative distributions'!$A3)/COUNTIFS(Data!$M$2:$M$66,"&gt;0",Data!$D$2:$D$66,"Other",Data!$H$2:$H$66,"&gt;1999")</f>
        <v>0</v>
      </c>
      <c r="N3">
        <f>COUNTIFS(Data!$D$2:$D$66,"AGI",Data!$M$2:$M$66,"&lt;"&amp;'Cumulative distributions'!$A3)/COUNTIFS(Data!$M$2:$M$66,"&gt;0",Data!$D$2:$D$66,"AGI")</f>
        <v>0</v>
      </c>
      <c r="O3">
        <f>COUNTIFS(Data!$D$2:$D$66,"AI",Data!$M$2:$M$66,"&lt;"&amp;'Cumulative distributions'!$A3)/COUNTIFS(Data!$M$2:$M$66,"&gt;0",Data!$D$2:$D$66,"AI")</f>
        <v>0</v>
      </c>
      <c r="P3">
        <f>COUNTIFS(Data!$D$2:$D$66,"Futurist",Data!$M$2:$M$66,"&lt;"&amp;'Cumulative distributions'!$A3)/COUNTIFS(Data!$M$2:$M$66,"&gt;0",Data!$D$2:$D$66,"Futurist")</f>
        <v>0</v>
      </c>
      <c r="Q3">
        <f>COUNTIFS(Data!$D$2:$D$66,"Other",Data!$M$2:$M$66,"&lt;"&amp;'Cumulative distributions'!$A3)/COUNTIFS(Data!$M$2:$M$66,"&gt;0",Data!$D$2:$D$66,"Other")</f>
        <v>0</v>
      </c>
      <c r="S3">
        <f>COUNTIFS(Data!$H$2:$H$66,"&lt;2000",Data!$M$2:$M$66,"&lt;"&amp;'Cumulative distributions'!$A3)/COUNTIFS(Data!$M$2:$M$66,"&gt;0",Data!$H$2:$H$66,"&lt;2000")</f>
        <v>0</v>
      </c>
      <c r="T3">
        <f>COUNTIFS(Data!$H$2:$H$66,"&gt;1999",Data!$M$2:$M$66,"&lt;"&amp;'Cumulative distributions'!$A3)/COUNTIFS(Data!$M$2:$M$66,"&gt;0",Data!$H$2:$H$66,"&gt;1999")</f>
        <v>0</v>
      </c>
      <c r="V3">
        <f>COUNTIFS(Data!$AD$2:$AD$66,1,Data!$H$2:$H$66,"&gt;1999",Data!$M$2:$M$66,"&lt;"&amp;'Cumulative distributions'!$A3)/COUNTIFS(Data!$M$2:$M$66,"&gt;0",Data!$AD$2:$AD$66,1,Data!$H$2:$H$66,"&gt;1999")</f>
        <v>0</v>
      </c>
      <c r="W3">
        <f>COUNTIFS(Data!$AD$2:$AD$66,0,Data!$H$2:$H$66,"&gt;1999",Data!$M$2:$M$66,"&lt;"&amp;'Cumulative distributions'!$A3)/COUNTIFS(Data!$M$2:$M$66,"&gt;0",Data!$AD$2:$AD$66,0,Data!$H$2:$H$66,"&gt;1999")</f>
        <v>0</v>
      </c>
      <c r="AH3">
        <f>IF(AND(V3&gt;0.1,(NOT(V2&gt;0.1))),A3,AH2)</f>
        <v>0</v>
      </c>
    </row>
    <row r="4" spans="1:34" ht="12.75">
      <c r="A4">
        <v>1962</v>
      </c>
      <c r="B4">
        <f>COUNTIF(Data!$M$2:$M$66,"&lt;"&amp;A4)/COUNT(Data!$M$2:$M$66)</f>
        <v>0</v>
      </c>
      <c r="C4">
        <f>COUNTIF(Data!$L$2:$L$66,"&lt;"&amp;A4)/COUNT(Data!$L$2:$L$66)</f>
        <v>0</v>
      </c>
      <c r="E4">
        <f>COUNTIFS(Data!$D$2:$D$66,"AI",Data!$H$2:$H$66,"&lt;2000",Data!$M$2:$M$66,"&lt;"&amp;'Cumulative distributions'!$A4)/COUNTIFS(Data!$M$2:$M$66,"&gt;0",Data!$D$2:$D$66,"AI",Data!$H$2:$H$66,"&lt;2000")</f>
        <v>0</v>
      </c>
      <c r="F4">
        <f>COUNTIFS(Data!$D$2:$D$66,"AI",Data!$H$2:$H$66,"&gt;1999",Data!$M$2:$M$66,"&lt;"&amp;'Cumulative distributions'!$A4)/COUNTIFS(Data!$M$2:$M$66,"&gt;0",Data!$D$2:$D$66,"AI",Data!$H$2:$H$66,"&gt;1999")</f>
        <v>0</v>
      </c>
      <c r="G4" t="e">
        <f>COUNTIFS(Data!$D$2:$D$66,"AGI",Data!$H$2:$H$66,"&lt;2000",Data!$M$2:$M$66,"&lt;"&amp;'Cumulative distributions'!$A4)/COUNTIFS(Data!$M$2:$M$66,"&gt;0",Data!$D$2:$D$66,"AGI",Data!$H$2:$H$66,"&lt;2000")</f>
        <v>#DIV/0!</v>
      </c>
      <c r="H4">
        <f>COUNTIFS(Data!$D$2:$D$66,"AGI",Data!$H$2:$H$66,"&gt;1999",Data!$M$2:$M$66,"&lt;"&amp;'Cumulative distributions'!$A4)/COUNTIFS(Data!$M$2:$M$66,"&gt;0",Data!$D$2:$D$66,"AGI",Data!$H$2:$H$66,"&gt;1999")</f>
        <v>0</v>
      </c>
      <c r="I4">
        <f>COUNTIFS(Data!$D$2:$D$66,"Futurist",Data!$H$2:$H$66,"&lt;2000",Data!$M$2:$M$66,"&lt;"&amp;'Cumulative distributions'!$A4)/COUNTIFS(Data!$M$2:$M$66,"&gt;0",Data!$D$2:$D$66,"Futurist",Data!$H$2:$H$66,"&lt;2000")</f>
        <v>0</v>
      </c>
      <c r="J4">
        <f>COUNTIFS(Data!$D$2:$D$66,"Futurist",Data!$H$2:$H$66,"&gt;1999",Data!$M$2:$M$66,"&lt;"&amp;'Cumulative distributions'!$A4)/COUNTIFS(Data!$M$2:$M$66,"&gt;0",Data!$D$2:$D$66,"Futurist",Data!$H$2:$H$66,"&gt;1999")</f>
        <v>0</v>
      </c>
      <c r="K4">
        <f>COUNTIFS(Data!$D$2:$D$66,"Other",Data!$H$2:$H$66,"&lt;2000",Data!$M$2:$M$66,"&lt;"&amp;'Cumulative distributions'!$A4)/COUNTIFS(Data!$M$2:$M$66,"&gt;0",Data!$D$2:$D$66,"Other",Data!$H$2:$H$66,"&lt;2000")</f>
        <v>0</v>
      </c>
      <c r="L4">
        <f>COUNTIFS(Data!$D$2:$D$66,"Other",Data!$H$2:$H$66,"&gt;1999",Data!$M$2:$M$66,"&lt;"&amp;'Cumulative distributions'!$A4)/COUNTIFS(Data!$M$2:$M$66,"&gt;0",Data!$D$2:$D$66,"Other",Data!$H$2:$H$66,"&gt;1999")</f>
        <v>0</v>
      </c>
      <c r="N4">
        <f>COUNTIFS(Data!$D$2:$D$66,"AGI",Data!$M$2:$M$66,"&lt;"&amp;'Cumulative distributions'!$A4)/COUNTIFS(Data!$M$2:$M$66,"&gt;0",Data!$D$2:$D$66,"AGI")</f>
        <v>0</v>
      </c>
      <c r="O4">
        <f>COUNTIFS(Data!$D$2:$D$66,"AI",Data!$M$2:$M$66,"&lt;"&amp;'Cumulative distributions'!$A4)/COUNTIFS(Data!$M$2:$M$66,"&gt;0",Data!$D$2:$D$66,"AI")</f>
        <v>0</v>
      </c>
      <c r="P4">
        <f>COUNTIFS(Data!$D$2:$D$66,"Futurist",Data!$M$2:$M$66,"&lt;"&amp;'Cumulative distributions'!$A4)/COUNTIFS(Data!$M$2:$M$66,"&gt;0",Data!$D$2:$D$66,"Futurist")</f>
        <v>0</v>
      </c>
      <c r="Q4">
        <f>COUNTIFS(Data!$D$2:$D$66,"Other",Data!$M$2:$M$66,"&lt;"&amp;'Cumulative distributions'!$A4)/COUNTIFS(Data!$M$2:$M$66,"&gt;0",Data!$D$2:$D$66,"Other")</f>
        <v>0</v>
      </c>
      <c r="S4">
        <f>COUNTIFS(Data!$H$2:$H$66,"&lt;2000",Data!$M$2:$M$66,"&lt;"&amp;'Cumulative distributions'!$A4)/COUNTIFS(Data!$M$2:$M$66,"&gt;0",Data!$H$2:$H$66,"&lt;2000")</f>
        <v>0</v>
      </c>
      <c r="T4">
        <f>COUNTIFS(Data!$H$2:$H$66,"&gt;1999",Data!$M$2:$M$66,"&lt;"&amp;'Cumulative distributions'!$A4)/COUNTIFS(Data!$M$2:$M$66,"&gt;0",Data!$H$2:$H$66,"&gt;1999")</f>
        <v>0</v>
      </c>
      <c r="V4">
        <f>COUNTIFS(Data!$AD$2:$AD$66,1,Data!$H$2:$H$66,"&gt;1999",Data!$M$2:$M$66,"&lt;"&amp;'Cumulative distributions'!$A4)/COUNTIFS(Data!$M$2:$M$66,"&gt;0",Data!$AD$2:$AD$66,1,Data!$H$2:$H$66,"&gt;1999")</f>
        <v>0</v>
      </c>
      <c r="W4">
        <f>COUNTIFS(Data!$AD$2:$AD$66,0,Data!$H$2:$H$66,"&gt;1999",Data!$M$2:$M$66,"&lt;"&amp;'Cumulative distributions'!$A4)/COUNTIFS(Data!$M$2:$M$66,"&gt;0",Data!$AD$2:$AD$66,0,Data!$H$2:$H$66,"&gt;1999")</f>
        <v>0</v>
      </c>
      <c r="AH4">
        <f aca="true" t="shared" si="0" ref="AH4:AH67">IF(AND(V4&gt;0.1,(NOT(V3&gt;0.1))),A4,AH3)</f>
        <v>0</v>
      </c>
    </row>
    <row r="5" spans="1:34" ht="12.75">
      <c r="A5">
        <v>1963</v>
      </c>
      <c r="B5">
        <f>COUNTIF(Data!$M$2:$M$66,"&lt;"&amp;A5)/COUNT(Data!$M$2:$M$66)</f>
        <v>0</v>
      </c>
      <c r="C5">
        <f>COUNTIF(Data!$L$2:$L$66,"&lt;"&amp;A5)/COUNT(Data!$L$2:$L$66)</f>
        <v>0</v>
      </c>
      <c r="E5">
        <f>COUNTIFS(Data!$D$2:$D$66,"AI",Data!$H$2:$H$66,"&lt;2000",Data!$M$2:$M$66,"&lt;"&amp;'Cumulative distributions'!$A5)/COUNTIFS(Data!$M$2:$M$66,"&gt;0",Data!$D$2:$D$66,"AI",Data!$H$2:$H$66,"&lt;2000")</f>
        <v>0</v>
      </c>
      <c r="F5">
        <f>COUNTIFS(Data!$D$2:$D$66,"AI",Data!$H$2:$H$66,"&gt;1999",Data!$M$2:$M$66,"&lt;"&amp;'Cumulative distributions'!$A5)/COUNTIFS(Data!$M$2:$M$66,"&gt;0",Data!$D$2:$D$66,"AI",Data!$H$2:$H$66,"&gt;1999")</f>
        <v>0</v>
      </c>
      <c r="G5" t="e">
        <f>COUNTIFS(Data!$D$2:$D$66,"AGI",Data!$H$2:$H$66,"&lt;2000",Data!$M$2:$M$66,"&lt;"&amp;'Cumulative distributions'!$A5)/COUNTIFS(Data!$M$2:$M$66,"&gt;0",Data!$D$2:$D$66,"AGI",Data!$H$2:$H$66,"&lt;2000")</f>
        <v>#DIV/0!</v>
      </c>
      <c r="H5">
        <f>COUNTIFS(Data!$D$2:$D$66,"AGI",Data!$H$2:$H$66,"&gt;1999",Data!$M$2:$M$66,"&lt;"&amp;'Cumulative distributions'!$A5)/COUNTIFS(Data!$M$2:$M$66,"&gt;0",Data!$D$2:$D$66,"AGI",Data!$H$2:$H$66,"&gt;1999")</f>
        <v>0</v>
      </c>
      <c r="I5">
        <f>COUNTIFS(Data!$D$2:$D$66,"Futurist",Data!$H$2:$H$66,"&lt;2000",Data!$M$2:$M$66,"&lt;"&amp;'Cumulative distributions'!$A5)/COUNTIFS(Data!$M$2:$M$66,"&gt;0",Data!$D$2:$D$66,"Futurist",Data!$H$2:$H$66,"&lt;2000")</f>
        <v>0</v>
      </c>
      <c r="J5">
        <f>COUNTIFS(Data!$D$2:$D$66,"Futurist",Data!$H$2:$H$66,"&gt;1999",Data!$M$2:$M$66,"&lt;"&amp;'Cumulative distributions'!$A5)/COUNTIFS(Data!$M$2:$M$66,"&gt;0",Data!$D$2:$D$66,"Futurist",Data!$H$2:$H$66,"&gt;1999")</f>
        <v>0</v>
      </c>
      <c r="K5">
        <f>COUNTIFS(Data!$D$2:$D$66,"Other",Data!$H$2:$H$66,"&lt;2000",Data!$M$2:$M$66,"&lt;"&amp;'Cumulative distributions'!$A5)/COUNTIFS(Data!$M$2:$M$66,"&gt;0",Data!$D$2:$D$66,"Other",Data!$H$2:$H$66,"&lt;2000")</f>
        <v>0</v>
      </c>
      <c r="L5">
        <f>COUNTIFS(Data!$D$2:$D$66,"Other",Data!$H$2:$H$66,"&gt;1999",Data!$M$2:$M$66,"&lt;"&amp;'Cumulative distributions'!$A5)/COUNTIFS(Data!$M$2:$M$66,"&gt;0",Data!$D$2:$D$66,"Other",Data!$H$2:$H$66,"&gt;1999")</f>
        <v>0</v>
      </c>
      <c r="N5">
        <f>COUNTIFS(Data!$D$2:$D$66,"AGI",Data!$M$2:$M$66,"&lt;"&amp;'Cumulative distributions'!$A5)/COUNTIFS(Data!$M$2:$M$66,"&gt;0",Data!$D$2:$D$66,"AGI")</f>
        <v>0</v>
      </c>
      <c r="O5">
        <f>COUNTIFS(Data!$D$2:$D$66,"AI",Data!$M$2:$M$66,"&lt;"&amp;'Cumulative distributions'!$A5)/COUNTIFS(Data!$M$2:$M$66,"&gt;0",Data!$D$2:$D$66,"AI")</f>
        <v>0</v>
      </c>
      <c r="P5">
        <f>COUNTIFS(Data!$D$2:$D$66,"Futurist",Data!$M$2:$M$66,"&lt;"&amp;'Cumulative distributions'!$A5)/COUNTIFS(Data!$M$2:$M$66,"&gt;0",Data!$D$2:$D$66,"Futurist")</f>
        <v>0</v>
      </c>
      <c r="Q5">
        <f>COUNTIFS(Data!$D$2:$D$66,"Other",Data!$M$2:$M$66,"&lt;"&amp;'Cumulative distributions'!$A5)/COUNTIFS(Data!$M$2:$M$66,"&gt;0",Data!$D$2:$D$66,"Other")</f>
        <v>0</v>
      </c>
      <c r="S5">
        <f>COUNTIFS(Data!$H$2:$H$66,"&lt;2000",Data!$M$2:$M$66,"&lt;"&amp;'Cumulative distributions'!$A5)/COUNTIFS(Data!$M$2:$M$66,"&gt;0",Data!$H$2:$H$66,"&lt;2000")</f>
        <v>0</v>
      </c>
      <c r="T5">
        <f>COUNTIFS(Data!$H$2:$H$66,"&gt;1999",Data!$M$2:$M$66,"&lt;"&amp;'Cumulative distributions'!$A5)/COUNTIFS(Data!$M$2:$M$66,"&gt;0",Data!$H$2:$H$66,"&gt;1999")</f>
        <v>0</v>
      </c>
      <c r="V5">
        <f>COUNTIFS(Data!$AD$2:$AD$66,1,Data!$H$2:$H$66,"&gt;1999",Data!$M$2:$M$66,"&lt;"&amp;'Cumulative distributions'!$A5)/COUNTIFS(Data!$M$2:$M$66,"&gt;0",Data!$AD$2:$AD$66,1,Data!$H$2:$H$66,"&gt;1999")</f>
        <v>0</v>
      </c>
      <c r="W5">
        <f>COUNTIFS(Data!$AD$2:$AD$66,0,Data!$H$2:$H$66,"&gt;1999",Data!$M$2:$M$66,"&lt;"&amp;'Cumulative distributions'!$A5)/COUNTIFS(Data!$M$2:$M$66,"&gt;0",Data!$AD$2:$AD$66,0,Data!$H$2:$H$66,"&gt;1999")</f>
        <v>0</v>
      </c>
      <c r="AH5">
        <f t="shared" si="0"/>
        <v>0</v>
      </c>
    </row>
    <row r="6" spans="1:34" ht="12.75">
      <c r="A6">
        <v>1964</v>
      </c>
      <c r="B6">
        <f>COUNTIF(Data!$M$2:$M$66,"&lt;"&amp;A6)/COUNT(Data!$M$2:$M$66)</f>
        <v>0</v>
      </c>
      <c r="C6">
        <f>COUNTIF(Data!$L$2:$L$66,"&lt;"&amp;A6)/COUNT(Data!$L$2:$L$66)</f>
        <v>0</v>
      </c>
      <c r="E6">
        <f>COUNTIFS(Data!$D$2:$D$66,"AI",Data!$H$2:$H$66,"&lt;2000",Data!$M$2:$M$66,"&lt;"&amp;'Cumulative distributions'!$A6)/COUNTIFS(Data!$M$2:$M$66,"&gt;0",Data!$D$2:$D$66,"AI",Data!$H$2:$H$66,"&lt;2000")</f>
        <v>0</v>
      </c>
      <c r="F6">
        <f>COUNTIFS(Data!$D$2:$D$66,"AI",Data!$H$2:$H$66,"&gt;1999",Data!$M$2:$M$66,"&lt;"&amp;'Cumulative distributions'!$A6)/COUNTIFS(Data!$M$2:$M$66,"&gt;0",Data!$D$2:$D$66,"AI",Data!$H$2:$H$66,"&gt;1999")</f>
        <v>0</v>
      </c>
      <c r="G6" t="e">
        <f>COUNTIFS(Data!$D$2:$D$66,"AGI",Data!$H$2:$H$66,"&lt;2000",Data!$M$2:$M$66,"&lt;"&amp;'Cumulative distributions'!$A6)/COUNTIFS(Data!$M$2:$M$66,"&gt;0",Data!$D$2:$D$66,"AGI",Data!$H$2:$H$66,"&lt;2000")</f>
        <v>#DIV/0!</v>
      </c>
      <c r="H6">
        <f>COUNTIFS(Data!$D$2:$D$66,"AGI",Data!$H$2:$H$66,"&gt;1999",Data!$M$2:$M$66,"&lt;"&amp;'Cumulative distributions'!$A6)/COUNTIFS(Data!$M$2:$M$66,"&gt;0",Data!$D$2:$D$66,"AGI",Data!$H$2:$H$66,"&gt;1999")</f>
        <v>0</v>
      </c>
      <c r="I6">
        <f>COUNTIFS(Data!$D$2:$D$66,"Futurist",Data!$H$2:$H$66,"&lt;2000",Data!$M$2:$M$66,"&lt;"&amp;'Cumulative distributions'!$A6)/COUNTIFS(Data!$M$2:$M$66,"&gt;0",Data!$D$2:$D$66,"Futurist",Data!$H$2:$H$66,"&lt;2000")</f>
        <v>0</v>
      </c>
      <c r="J6">
        <f>COUNTIFS(Data!$D$2:$D$66,"Futurist",Data!$H$2:$H$66,"&gt;1999",Data!$M$2:$M$66,"&lt;"&amp;'Cumulative distributions'!$A6)/COUNTIFS(Data!$M$2:$M$66,"&gt;0",Data!$D$2:$D$66,"Futurist",Data!$H$2:$H$66,"&gt;1999")</f>
        <v>0</v>
      </c>
      <c r="K6">
        <f>COUNTIFS(Data!$D$2:$D$66,"Other",Data!$H$2:$H$66,"&lt;2000",Data!$M$2:$M$66,"&lt;"&amp;'Cumulative distributions'!$A6)/COUNTIFS(Data!$M$2:$M$66,"&gt;0",Data!$D$2:$D$66,"Other",Data!$H$2:$H$66,"&lt;2000")</f>
        <v>0</v>
      </c>
      <c r="L6">
        <f>COUNTIFS(Data!$D$2:$D$66,"Other",Data!$H$2:$H$66,"&gt;1999",Data!$M$2:$M$66,"&lt;"&amp;'Cumulative distributions'!$A6)/COUNTIFS(Data!$M$2:$M$66,"&gt;0",Data!$D$2:$D$66,"Other",Data!$H$2:$H$66,"&gt;1999")</f>
        <v>0</v>
      </c>
      <c r="N6">
        <f>COUNTIFS(Data!$D$2:$D$66,"AGI",Data!$M$2:$M$66,"&lt;"&amp;'Cumulative distributions'!$A6)/COUNTIFS(Data!$M$2:$M$66,"&gt;0",Data!$D$2:$D$66,"AGI")</f>
        <v>0</v>
      </c>
      <c r="O6">
        <f>COUNTIFS(Data!$D$2:$D$66,"AI",Data!$M$2:$M$66,"&lt;"&amp;'Cumulative distributions'!$A6)/COUNTIFS(Data!$M$2:$M$66,"&gt;0",Data!$D$2:$D$66,"AI")</f>
        <v>0</v>
      </c>
      <c r="P6">
        <f>COUNTIFS(Data!$D$2:$D$66,"Futurist",Data!$M$2:$M$66,"&lt;"&amp;'Cumulative distributions'!$A6)/COUNTIFS(Data!$M$2:$M$66,"&gt;0",Data!$D$2:$D$66,"Futurist")</f>
        <v>0</v>
      </c>
      <c r="Q6">
        <f>COUNTIFS(Data!$D$2:$D$66,"Other",Data!$M$2:$M$66,"&lt;"&amp;'Cumulative distributions'!$A6)/COUNTIFS(Data!$M$2:$M$66,"&gt;0",Data!$D$2:$D$66,"Other")</f>
        <v>0</v>
      </c>
      <c r="S6">
        <f>COUNTIFS(Data!$H$2:$H$66,"&lt;2000",Data!$M$2:$M$66,"&lt;"&amp;'Cumulative distributions'!$A6)/COUNTIFS(Data!$M$2:$M$66,"&gt;0",Data!$H$2:$H$66,"&lt;2000")</f>
        <v>0</v>
      </c>
      <c r="T6">
        <f>COUNTIFS(Data!$H$2:$H$66,"&gt;1999",Data!$M$2:$M$66,"&lt;"&amp;'Cumulative distributions'!$A6)/COUNTIFS(Data!$M$2:$M$66,"&gt;0",Data!$H$2:$H$66,"&gt;1999")</f>
        <v>0</v>
      </c>
      <c r="V6">
        <f>COUNTIFS(Data!$AD$2:$AD$66,1,Data!$H$2:$H$66,"&gt;1999",Data!$M$2:$M$66,"&lt;"&amp;'Cumulative distributions'!$A6)/COUNTIFS(Data!$M$2:$M$66,"&gt;0",Data!$AD$2:$AD$66,1,Data!$H$2:$H$66,"&gt;1999")</f>
        <v>0</v>
      </c>
      <c r="W6">
        <f>COUNTIFS(Data!$AD$2:$AD$66,0,Data!$H$2:$H$66,"&gt;1999",Data!$M$2:$M$66,"&lt;"&amp;'Cumulative distributions'!$A6)/COUNTIFS(Data!$M$2:$M$66,"&gt;0",Data!$AD$2:$AD$66,0,Data!$H$2:$H$66,"&gt;1999")</f>
        <v>0</v>
      </c>
      <c r="AH6">
        <f t="shared" si="0"/>
        <v>0</v>
      </c>
    </row>
    <row r="7" spans="1:34" ht="12.75">
      <c r="A7">
        <v>1965</v>
      </c>
      <c r="B7">
        <f>COUNTIF(Data!$M$2:$M$66,"&lt;"&amp;A7)/COUNT(Data!$M$2:$M$66)</f>
        <v>0</v>
      </c>
      <c r="C7">
        <f>COUNTIF(Data!$L$2:$L$66,"&lt;"&amp;A7)/COUNT(Data!$L$2:$L$66)</f>
        <v>0</v>
      </c>
      <c r="E7">
        <f>COUNTIFS(Data!$D$2:$D$66,"AI",Data!$H$2:$H$66,"&lt;2000",Data!$M$2:$M$66,"&lt;"&amp;'Cumulative distributions'!$A7)/COUNTIFS(Data!$M$2:$M$66,"&gt;0",Data!$D$2:$D$66,"AI",Data!$H$2:$H$66,"&lt;2000")</f>
        <v>0</v>
      </c>
      <c r="F7">
        <f>COUNTIFS(Data!$D$2:$D$66,"AI",Data!$H$2:$H$66,"&gt;1999",Data!$M$2:$M$66,"&lt;"&amp;'Cumulative distributions'!$A7)/COUNTIFS(Data!$M$2:$M$66,"&gt;0",Data!$D$2:$D$66,"AI",Data!$H$2:$H$66,"&gt;1999")</f>
        <v>0</v>
      </c>
      <c r="G7" t="e">
        <f>COUNTIFS(Data!$D$2:$D$66,"AGI",Data!$H$2:$H$66,"&lt;2000",Data!$M$2:$M$66,"&lt;"&amp;'Cumulative distributions'!$A7)/COUNTIFS(Data!$M$2:$M$66,"&gt;0",Data!$D$2:$D$66,"AGI",Data!$H$2:$H$66,"&lt;2000")</f>
        <v>#DIV/0!</v>
      </c>
      <c r="H7">
        <f>COUNTIFS(Data!$D$2:$D$66,"AGI",Data!$H$2:$H$66,"&gt;1999",Data!$M$2:$M$66,"&lt;"&amp;'Cumulative distributions'!$A7)/COUNTIFS(Data!$M$2:$M$66,"&gt;0",Data!$D$2:$D$66,"AGI",Data!$H$2:$H$66,"&gt;1999")</f>
        <v>0</v>
      </c>
      <c r="I7">
        <f>COUNTIFS(Data!$D$2:$D$66,"Futurist",Data!$H$2:$H$66,"&lt;2000",Data!$M$2:$M$66,"&lt;"&amp;'Cumulative distributions'!$A7)/COUNTIFS(Data!$M$2:$M$66,"&gt;0",Data!$D$2:$D$66,"Futurist",Data!$H$2:$H$66,"&lt;2000")</f>
        <v>0</v>
      </c>
      <c r="J7">
        <f>COUNTIFS(Data!$D$2:$D$66,"Futurist",Data!$H$2:$H$66,"&gt;1999",Data!$M$2:$M$66,"&lt;"&amp;'Cumulative distributions'!$A7)/COUNTIFS(Data!$M$2:$M$66,"&gt;0",Data!$D$2:$D$66,"Futurist",Data!$H$2:$H$66,"&gt;1999")</f>
        <v>0</v>
      </c>
      <c r="K7">
        <f>COUNTIFS(Data!$D$2:$D$66,"Other",Data!$H$2:$H$66,"&lt;2000",Data!$M$2:$M$66,"&lt;"&amp;'Cumulative distributions'!$A7)/COUNTIFS(Data!$M$2:$M$66,"&gt;0",Data!$D$2:$D$66,"Other",Data!$H$2:$H$66,"&lt;2000")</f>
        <v>0</v>
      </c>
      <c r="L7">
        <f>COUNTIFS(Data!$D$2:$D$66,"Other",Data!$H$2:$H$66,"&gt;1999",Data!$M$2:$M$66,"&lt;"&amp;'Cumulative distributions'!$A7)/COUNTIFS(Data!$M$2:$M$66,"&gt;0",Data!$D$2:$D$66,"Other",Data!$H$2:$H$66,"&gt;1999")</f>
        <v>0</v>
      </c>
      <c r="N7">
        <f>COUNTIFS(Data!$D$2:$D$66,"AGI",Data!$M$2:$M$66,"&lt;"&amp;'Cumulative distributions'!$A7)/COUNTIFS(Data!$M$2:$M$66,"&gt;0",Data!$D$2:$D$66,"AGI")</f>
        <v>0</v>
      </c>
      <c r="O7">
        <f>COUNTIFS(Data!$D$2:$D$66,"AI",Data!$M$2:$M$66,"&lt;"&amp;'Cumulative distributions'!$A7)/COUNTIFS(Data!$M$2:$M$66,"&gt;0",Data!$D$2:$D$66,"AI")</f>
        <v>0</v>
      </c>
      <c r="P7">
        <f>COUNTIFS(Data!$D$2:$D$66,"Futurist",Data!$M$2:$M$66,"&lt;"&amp;'Cumulative distributions'!$A7)/COUNTIFS(Data!$M$2:$M$66,"&gt;0",Data!$D$2:$D$66,"Futurist")</f>
        <v>0</v>
      </c>
      <c r="Q7">
        <f>COUNTIFS(Data!$D$2:$D$66,"Other",Data!$M$2:$M$66,"&lt;"&amp;'Cumulative distributions'!$A7)/COUNTIFS(Data!$M$2:$M$66,"&gt;0",Data!$D$2:$D$66,"Other")</f>
        <v>0</v>
      </c>
      <c r="S7">
        <f>COUNTIFS(Data!$H$2:$H$66,"&lt;2000",Data!$M$2:$M$66,"&lt;"&amp;'Cumulative distributions'!$A7)/COUNTIFS(Data!$M$2:$M$66,"&gt;0",Data!$H$2:$H$66,"&lt;2000")</f>
        <v>0</v>
      </c>
      <c r="T7">
        <f>COUNTIFS(Data!$H$2:$H$66,"&gt;1999",Data!$M$2:$M$66,"&lt;"&amp;'Cumulative distributions'!$A7)/COUNTIFS(Data!$M$2:$M$66,"&gt;0",Data!$H$2:$H$66,"&gt;1999")</f>
        <v>0</v>
      </c>
      <c r="V7">
        <f>COUNTIFS(Data!$AD$2:$AD$66,1,Data!$H$2:$H$66,"&gt;1999",Data!$M$2:$M$66,"&lt;"&amp;'Cumulative distributions'!$A7)/COUNTIFS(Data!$M$2:$M$66,"&gt;0",Data!$AD$2:$AD$66,1,Data!$H$2:$H$66,"&gt;1999")</f>
        <v>0</v>
      </c>
      <c r="W7">
        <f>COUNTIFS(Data!$AD$2:$AD$66,0,Data!$H$2:$H$66,"&gt;1999",Data!$M$2:$M$66,"&lt;"&amp;'Cumulative distributions'!$A7)/COUNTIFS(Data!$M$2:$M$66,"&gt;0",Data!$AD$2:$AD$66,0,Data!$H$2:$H$66,"&gt;1999")</f>
        <v>0</v>
      </c>
      <c r="AH7">
        <f t="shared" si="0"/>
        <v>0</v>
      </c>
    </row>
    <row r="8" spans="1:34" ht="12.75">
      <c r="A8">
        <v>1966</v>
      </c>
      <c r="B8">
        <f>COUNTIF(Data!$M$2:$M$66,"&lt;"&amp;A8)/COUNT(Data!$M$2:$M$66)</f>
        <v>0</v>
      </c>
      <c r="C8">
        <f>COUNTIF(Data!$L$2:$L$66,"&lt;"&amp;A8)/COUNT(Data!$L$2:$L$66)</f>
        <v>0</v>
      </c>
      <c r="E8">
        <f>COUNTIFS(Data!$D$2:$D$66,"AI",Data!$H$2:$H$66,"&lt;2000",Data!$M$2:$M$66,"&lt;"&amp;'Cumulative distributions'!$A8)/COUNTIFS(Data!$M$2:$M$66,"&gt;0",Data!$D$2:$D$66,"AI",Data!$H$2:$H$66,"&lt;2000")</f>
        <v>0</v>
      </c>
      <c r="F8">
        <f>COUNTIFS(Data!$D$2:$D$66,"AI",Data!$H$2:$H$66,"&gt;1999",Data!$M$2:$M$66,"&lt;"&amp;'Cumulative distributions'!$A8)/COUNTIFS(Data!$M$2:$M$66,"&gt;0",Data!$D$2:$D$66,"AI",Data!$H$2:$H$66,"&gt;1999")</f>
        <v>0</v>
      </c>
      <c r="G8" t="e">
        <f>COUNTIFS(Data!$D$2:$D$66,"AGI",Data!$H$2:$H$66,"&lt;2000",Data!$M$2:$M$66,"&lt;"&amp;'Cumulative distributions'!$A8)/COUNTIFS(Data!$M$2:$M$66,"&gt;0",Data!$D$2:$D$66,"AGI",Data!$H$2:$H$66,"&lt;2000")</f>
        <v>#DIV/0!</v>
      </c>
      <c r="H8">
        <f>COUNTIFS(Data!$D$2:$D$66,"AGI",Data!$H$2:$H$66,"&gt;1999",Data!$M$2:$M$66,"&lt;"&amp;'Cumulative distributions'!$A8)/COUNTIFS(Data!$M$2:$M$66,"&gt;0",Data!$D$2:$D$66,"AGI",Data!$H$2:$H$66,"&gt;1999")</f>
        <v>0</v>
      </c>
      <c r="I8">
        <f>COUNTIFS(Data!$D$2:$D$66,"Futurist",Data!$H$2:$H$66,"&lt;2000",Data!$M$2:$M$66,"&lt;"&amp;'Cumulative distributions'!$A8)/COUNTIFS(Data!$M$2:$M$66,"&gt;0",Data!$D$2:$D$66,"Futurist",Data!$H$2:$H$66,"&lt;2000")</f>
        <v>0</v>
      </c>
      <c r="J8">
        <f>COUNTIFS(Data!$D$2:$D$66,"Futurist",Data!$H$2:$H$66,"&gt;1999",Data!$M$2:$M$66,"&lt;"&amp;'Cumulative distributions'!$A8)/COUNTIFS(Data!$M$2:$M$66,"&gt;0",Data!$D$2:$D$66,"Futurist",Data!$H$2:$H$66,"&gt;1999")</f>
        <v>0</v>
      </c>
      <c r="K8">
        <f>COUNTIFS(Data!$D$2:$D$66,"Other",Data!$H$2:$H$66,"&lt;2000",Data!$M$2:$M$66,"&lt;"&amp;'Cumulative distributions'!$A8)/COUNTIFS(Data!$M$2:$M$66,"&gt;0",Data!$D$2:$D$66,"Other",Data!$H$2:$H$66,"&lt;2000")</f>
        <v>0</v>
      </c>
      <c r="L8">
        <f>COUNTIFS(Data!$D$2:$D$66,"Other",Data!$H$2:$H$66,"&gt;1999",Data!$M$2:$M$66,"&lt;"&amp;'Cumulative distributions'!$A8)/COUNTIFS(Data!$M$2:$M$66,"&gt;0",Data!$D$2:$D$66,"Other",Data!$H$2:$H$66,"&gt;1999")</f>
        <v>0</v>
      </c>
      <c r="N8">
        <f>COUNTIFS(Data!$D$2:$D$66,"AGI",Data!$M$2:$M$66,"&lt;"&amp;'Cumulative distributions'!$A8)/COUNTIFS(Data!$M$2:$M$66,"&gt;0",Data!$D$2:$D$66,"AGI")</f>
        <v>0</v>
      </c>
      <c r="O8">
        <f>COUNTIFS(Data!$D$2:$D$66,"AI",Data!$M$2:$M$66,"&lt;"&amp;'Cumulative distributions'!$A8)/COUNTIFS(Data!$M$2:$M$66,"&gt;0",Data!$D$2:$D$66,"AI")</f>
        <v>0</v>
      </c>
      <c r="P8">
        <f>COUNTIFS(Data!$D$2:$D$66,"Futurist",Data!$M$2:$M$66,"&lt;"&amp;'Cumulative distributions'!$A8)/COUNTIFS(Data!$M$2:$M$66,"&gt;0",Data!$D$2:$D$66,"Futurist")</f>
        <v>0</v>
      </c>
      <c r="Q8">
        <f>COUNTIFS(Data!$D$2:$D$66,"Other",Data!$M$2:$M$66,"&lt;"&amp;'Cumulative distributions'!$A8)/COUNTIFS(Data!$M$2:$M$66,"&gt;0",Data!$D$2:$D$66,"Other")</f>
        <v>0</v>
      </c>
      <c r="S8">
        <f>COUNTIFS(Data!$H$2:$H$66,"&lt;2000",Data!$M$2:$M$66,"&lt;"&amp;'Cumulative distributions'!$A8)/COUNTIFS(Data!$M$2:$M$66,"&gt;0",Data!$H$2:$H$66,"&lt;2000")</f>
        <v>0</v>
      </c>
      <c r="T8">
        <f>COUNTIFS(Data!$H$2:$H$66,"&gt;1999",Data!$M$2:$M$66,"&lt;"&amp;'Cumulative distributions'!$A8)/COUNTIFS(Data!$M$2:$M$66,"&gt;0",Data!$H$2:$H$66,"&gt;1999")</f>
        <v>0</v>
      </c>
      <c r="V8">
        <f>COUNTIFS(Data!$AD$2:$AD$66,1,Data!$H$2:$H$66,"&gt;1999",Data!$M$2:$M$66,"&lt;"&amp;'Cumulative distributions'!$A8)/COUNTIFS(Data!$M$2:$M$66,"&gt;0",Data!$AD$2:$AD$66,1,Data!$H$2:$H$66,"&gt;1999")</f>
        <v>0</v>
      </c>
      <c r="W8">
        <f>COUNTIFS(Data!$AD$2:$AD$66,0,Data!$H$2:$H$66,"&gt;1999",Data!$M$2:$M$66,"&lt;"&amp;'Cumulative distributions'!$A8)/COUNTIFS(Data!$M$2:$M$66,"&gt;0",Data!$AD$2:$AD$66,0,Data!$H$2:$H$66,"&gt;1999")</f>
        <v>0</v>
      </c>
      <c r="AH8">
        <f t="shared" si="0"/>
        <v>0</v>
      </c>
    </row>
    <row r="9" spans="1:34" ht="12.75">
      <c r="A9">
        <v>1967</v>
      </c>
      <c r="B9">
        <f>COUNTIF(Data!$M$2:$M$66,"&lt;"&amp;A9)/COUNT(Data!$M$2:$M$66)</f>
        <v>0</v>
      </c>
      <c r="C9">
        <f>COUNTIF(Data!$L$2:$L$66,"&lt;"&amp;A9)/COUNT(Data!$L$2:$L$66)</f>
        <v>0</v>
      </c>
      <c r="E9">
        <f>COUNTIFS(Data!$D$2:$D$66,"AI",Data!$H$2:$H$66,"&lt;2000",Data!$M$2:$M$66,"&lt;"&amp;'Cumulative distributions'!$A9)/COUNTIFS(Data!$M$2:$M$66,"&gt;0",Data!$D$2:$D$66,"AI",Data!$H$2:$H$66,"&lt;2000")</f>
        <v>0</v>
      </c>
      <c r="F9">
        <f>COUNTIFS(Data!$D$2:$D$66,"AI",Data!$H$2:$H$66,"&gt;1999",Data!$M$2:$M$66,"&lt;"&amp;'Cumulative distributions'!$A9)/COUNTIFS(Data!$M$2:$M$66,"&gt;0",Data!$D$2:$D$66,"AI",Data!$H$2:$H$66,"&gt;1999")</f>
        <v>0</v>
      </c>
      <c r="G9" t="e">
        <f>COUNTIFS(Data!$D$2:$D$66,"AGI",Data!$H$2:$H$66,"&lt;2000",Data!$M$2:$M$66,"&lt;"&amp;'Cumulative distributions'!$A9)/COUNTIFS(Data!$M$2:$M$66,"&gt;0",Data!$D$2:$D$66,"AGI",Data!$H$2:$H$66,"&lt;2000")</f>
        <v>#DIV/0!</v>
      </c>
      <c r="H9">
        <f>COUNTIFS(Data!$D$2:$D$66,"AGI",Data!$H$2:$H$66,"&gt;1999",Data!$M$2:$M$66,"&lt;"&amp;'Cumulative distributions'!$A9)/COUNTIFS(Data!$M$2:$M$66,"&gt;0",Data!$D$2:$D$66,"AGI",Data!$H$2:$H$66,"&gt;1999")</f>
        <v>0</v>
      </c>
      <c r="I9">
        <f>COUNTIFS(Data!$D$2:$D$66,"Futurist",Data!$H$2:$H$66,"&lt;2000",Data!$M$2:$M$66,"&lt;"&amp;'Cumulative distributions'!$A9)/COUNTIFS(Data!$M$2:$M$66,"&gt;0",Data!$D$2:$D$66,"Futurist",Data!$H$2:$H$66,"&lt;2000")</f>
        <v>0</v>
      </c>
      <c r="J9">
        <f>COUNTIFS(Data!$D$2:$D$66,"Futurist",Data!$H$2:$H$66,"&gt;1999",Data!$M$2:$M$66,"&lt;"&amp;'Cumulative distributions'!$A9)/COUNTIFS(Data!$M$2:$M$66,"&gt;0",Data!$D$2:$D$66,"Futurist",Data!$H$2:$H$66,"&gt;1999")</f>
        <v>0</v>
      </c>
      <c r="K9">
        <f>COUNTIFS(Data!$D$2:$D$66,"Other",Data!$H$2:$H$66,"&lt;2000",Data!$M$2:$M$66,"&lt;"&amp;'Cumulative distributions'!$A9)/COUNTIFS(Data!$M$2:$M$66,"&gt;0",Data!$D$2:$D$66,"Other",Data!$H$2:$H$66,"&lt;2000")</f>
        <v>0</v>
      </c>
      <c r="L9">
        <f>COUNTIFS(Data!$D$2:$D$66,"Other",Data!$H$2:$H$66,"&gt;1999",Data!$M$2:$M$66,"&lt;"&amp;'Cumulative distributions'!$A9)/COUNTIFS(Data!$M$2:$M$66,"&gt;0",Data!$D$2:$D$66,"Other",Data!$H$2:$H$66,"&gt;1999")</f>
        <v>0</v>
      </c>
      <c r="N9">
        <f>COUNTIFS(Data!$D$2:$D$66,"AGI",Data!$M$2:$M$66,"&lt;"&amp;'Cumulative distributions'!$A9)/COUNTIFS(Data!$M$2:$M$66,"&gt;0",Data!$D$2:$D$66,"AGI")</f>
        <v>0</v>
      </c>
      <c r="O9">
        <f>COUNTIFS(Data!$D$2:$D$66,"AI",Data!$M$2:$M$66,"&lt;"&amp;'Cumulative distributions'!$A9)/COUNTIFS(Data!$M$2:$M$66,"&gt;0",Data!$D$2:$D$66,"AI")</f>
        <v>0</v>
      </c>
      <c r="P9">
        <f>COUNTIFS(Data!$D$2:$D$66,"Futurist",Data!$M$2:$M$66,"&lt;"&amp;'Cumulative distributions'!$A9)/COUNTIFS(Data!$M$2:$M$66,"&gt;0",Data!$D$2:$D$66,"Futurist")</f>
        <v>0</v>
      </c>
      <c r="Q9">
        <f>COUNTIFS(Data!$D$2:$D$66,"Other",Data!$M$2:$M$66,"&lt;"&amp;'Cumulative distributions'!$A9)/COUNTIFS(Data!$M$2:$M$66,"&gt;0",Data!$D$2:$D$66,"Other")</f>
        <v>0</v>
      </c>
      <c r="S9">
        <f>COUNTIFS(Data!$H$2:$H$66,"&lt;2000",Data!$M$2:$M$66,"&lt;"&amp;'Cumulative distributions'!$A9)/COUNTIFS(Data!$M$2:$M$66,"&gt;0",Data!$H$2:$H$66,"&lt;2000")</f>
        <v>0</v>
      </c>
      <c r="T9">
        <f>COUNTIFS(Data!$H$2:$H$66,"&gt;1999",Data!$M$2:$M$66,"&lt;"&amp;'Cumulative distributions'!$A9)/COUNTIFS(Data!$M$2:$M$66,"&gt;0",Data!$H$2:$H$66,"&gt;1999")</f>
        <v>0</v>
      </c>
      <c r="V9">
        <f>COUNTIFS(Data!$AD$2:$AD$66,1,Data!$H$2:$H$66,"&gt;1999",Data!$M$2:$M$66,"&lt;"&amp;'Cumulative distributions'!$A9)/COUNTIFS(Data!$M$2:$M$66,"&gt;0",Data!$AD$2:$AD$66,1,Data!$H$2:$H$66,"&gt;1999")</f>
        <v>0</v>
      </c>
      <c r="W9">
        <f>COUNTIFS(Data!$AD$2:$AD$66,0,Data!$H$2:$H$66,"&gt;1999",Data!$M$2:$M$66,"&lt;"&amp;'Cumulative distributions'!$A9)/COUNTIFS(Data!$M$2:$M$66,"&gt;0",Data!$AD$2:$AD$66,0,Data!$H$2:$H$66,"&gt;1999")</f>
        <v>0</v>
      </c>
      <c r="AH9">
        <f t="shared" si="0"/>
        <v>0</v>
      </c>
    </row>
    <row r="10" spans="1:34" ht="12.75">
      <c r="A10">
        <v>1968</v>
      </c>
      <c r="B10">
        <f>COUNTIF(Data!$M$2:$M$66,"&lt;"&amp;A10)/COUNT(Data!$M$2:$M$66)</f>
        <v>0</v>
      </c>
      <c r="C10">
        <f>COUNTIF(Data!$L$2:$L$66,"&lt;"&amp;A10)/COUNT(Data!$L$2:$L$66)</f>
        <v>0</v>
      </c>
      <c r="E10">
        <f>COUNTIFS(Data!$D$2:$D$66,"AI",Data!$H$2:$H$66,"&lt;2000",Data!$M$2:$M$66,"&lt;"&amp;'Cumulative distributions'!$A10)/COUNTIFS(Data!$M$2:$M$66,"&gt;0",Data!$D$2:$D$66,"AI",Data!$H$2:$H$66,"&lt;2000")</f>
        <v>0</v>
      </c>
      <c r="F10">
        <f>COUNTIFS(Data!$D$2:$D$66,"AI",Data!$H$2:$H$66,"&gt;1999",Data!$M$2:$M$66,"&lt;"&amp;'Cumulative distributions'!$A10)/COUNTIFS(Data!$M$2:$M$66,"&gt;0",Data!$D$2:$D$66,"AI",Data!$H$2:$H$66,"&gt;1999")</f>
        <v>0</v>
      </c>
      <c r="G10" t="e">
        <f>COUNTIFS(Data!$D$2:$D$66,"AGI",Data!$H$2:$H$66,"&lt;2000",Data!$M$2:$M$66,"&lt;"&amp;'Cumulative distributions'!$A10)/COUNTIFS(Data!$M$2:$M$66,"&gt;0",Data!$D$2:$D$66,"AGI",Data!$H$2:$H$66,"&lt;2000")</f>
        <v>#DIV/0!</v>
      </c>
      <c r="H10">
        <f>COUNTIFS(Data!$D$2:$D$66,"AGI",Data!$H$2:$H$66,"&gt;1999",Data!$M$2:$M$66,"&lt;"&amp;'Cumulative distributions'!$A10)/COUNTIFS(Data!$M$2:$M$66,"&gt;0",Data!$D$2:$D$66,"AGI",Data!$H$2:$H$66,"&gt;1999")</f>
        <v>0</v>
      </c>
      <c r="I10">
        <f>COUNTIFS(Data!$D$2:$D$66,"Futurist",Data!$H$2:$H$66,"&lt;2000",Data!$M$2:$M$66,"&lt;"&amp;'Cumulative distributions'!$A10)/COUNTIFS(Data!$M$2:$M$66,"&gt;0",Data!$D$2:$D$66,"Futurist",Data!$H$2:$H$66,"&lt;2000")</f>
        <v>0</v>
      </c>
      <c r="J10">
        <f>COUNTIFS(Data!$D$2:$D$66,"Futurist",Data!$H$2:$H$66,"&gt;1999",Data!$M$2:$M$66,"&lt;"&amp;'Cumulative distributions'!$A10)/COUNTIFS(Data!$M$2:$M$66,"&gt;0",Data!$D$2:$D$66,"Futurist",Data!$H$2:$H$66,"&gt;1999")</f>
        <v>0</v>
      </c>
      <c r="K10">
        <f>COUNTIFS(Data!$D$2:$D$66,"Other",Data!$H$2:$H$66,"&lt;2000",Data!$M$2:$M$66,"&lt;"&amp;'Cumulative distributions'!$A10)/COUNTIFS(Data!$M$2:$M$66,"&gt;0",Data!$D$2:$D$66,"Other",Data!$H$2:$H$66,"&lt;2000")</f>
        <v>0</v>
      </c>
      <c r="L10">
        <f>COUNTIFS(Data!$D$2:$D$66,"Other",Data!$H$2:$H$66,"&gt;1999",Data!$M$2:$M$66,"&lt;"&amp;'Cumulative distributions'!$A10)/COUNTIFS(Data!$M$2:$M$66,"&gt;0",Data!$D$2:$D$66,"Other",Data!$H$2:$H$66,"&gt;1999")</f>
        <v>0</v>
      </c>
      <c r="N10">
        <f>COUNTIFS(Data!$D$2:$D$66,"AGI",Data!$M$2:$M$66,"&lt;"&amp;'Cumulative distributions'!$A10)/COUNTIFS(Data!$M$2:$M$66,"&gt;0",Data!$D$2:$D$66,"AGI")</f>
        <v>0</v>
      </c>
      <c r="O10">
        <f>COUNTIFS(Data!$D$2:$D$66,"AI",Data!$M$2:$M$66,"&lt;"&amp;'Cumulative distributions'!$A10)/COUNTIFS(Data!$M$2:$M$66,"&gt;0",Data!$D$2:$D$66,"AI")</f>
        <v>0</v>
      </c>
      <c r="P10">
        <f>COUNTIFS(Data!$D$2:$D$66,"Futurist",Data!$M$2:$M$66,"&lt;"&amp;'Cumulative distributions'!$A10)/COUNTIFS(Data!$M$2:$M$66,"&gt;0",Data!$D$2:$D$66,"Futurist")</f>
        <v>0</v>
      </c>
      <c r="Q10">
        <f>COUNTIFS(Data!$D$2:$D$66,"Other",Data!$M$2:$M$66,"&lt;"&amp;'Cumulative distributions'!$A10)/COUNTIFS(Data!$M$2:$M$66,"&gt;0",Data!$D$2:$D$66,"Other")</f>
        <v>0</v>
      </c>
      <c r="S10">
        <f>COUNTIFS(Data!$H$2:$H$66,"&lt;2000",Data!$M$2:$M$66,"&lt;"&amp;'Cumulative distributions'!$A10)/COUNTIFS(Data!$M$2:$M$66,"&gt;0",Data!$H$2:$H$66,"&lt;2000")</f>
        <v>0</v>
      </c>
      <c r="T10">
        <f>COUNTIFS(Data!$H$2:$H$66,"&gt;1999",Data!$M$2:$M$66,"&lt;"&amp;'Cumulative distributions'!$A10)/COUNTIFS(Data!$M$2:$M$66,"&gt;0",Data!$H$2:$H$66,"&gt;1999")</f>
        <v>0</v>
      </c>
      <c r="V10">
        <f>COUNTIFS(Data!$AD$2:$AD$66,1,Data!$H$2:$H$66,"&gt;1999",Data!$M$2:$M$66,"&lt;"&amp;'Cumulative distributions'!$A10)/COUNTIFS(Data!$M$2:$M$66,"&gt;0",Data!$AD$2:$AD$66,1,Data!$H$2:$H$66,"&gt;1999")</f>
        <v>0</v>
      </c>
      <c r="W10">
        <f>COUNTIFS(Data!$AD$2:$AD$66,0,Data!$H$2:$H$66,"&gt;1999",Data!$M$2:$M$66,"&lt;"&amp;'Cumulative distributions'!$A10)/COUNTIFS(Data!$M$2:$M$66,"&gt;0",Data!$AD$2:$AD$66,0,Data!$H$2:$H$66,"&gt;1999")</f>
        <v>0</v>
      </c>
      <c r="AH10">
        <f t="shared" si="0"/>
        <v>0</v>
      </c>
    </row>
    <row r="11" spans="1:34" ht="12.75">
      <c r="A11">
        <v>1969</v>
      </c>
      <c r="B11">
        <f>COUNTIF(Data!$M$2:$M$66,"&lt;"&amp;A11)/COUNT(Data!$M$2:$M$66)</f>
        <v>0</v>
      </c>
      <c r="C11">
        <f>COUNTIF(Data!$L$2:$L$66,"&lt;"&amp;A11)/COUNT(Data!$L$2:$L$66)</f>
        <v>0</v>
      </c>
      <c r="E11">
        <f>COUNTIFS(Data!$D$2:$D$66,"AI",Data!$H$2:$H$66,"&lt;2000",Data!$M$2:$M$66,"&lt;"&amp;'Cumulative distributions'!$A11)/COUNTIFS(Data!$M$2:$M$66,"&gt;0",Data!$D$2:$D$66,"AI",Data!$H$2:$H$66,"&lt;2000")</f>
        <v>0</v>
      </c>
      <c r="F11">
        <f>COUNTIFS(Data!$D$2:$D$66,"AI",Data!$H$2:$H$66,"&gt;1999",Data!$M$2:$M$66,"&lt;"&amp;'Cumulative distributions'!$A11)/COUNTIFS(Data!$M$2:$M$66,"&gt;0",Data!$D$2:$D$66,"AI",Data!$H$2:$H$66,"&gt;1999")</f>
        <v>0</v>
      </c>
      <c r="G11" t="e">
        <f>COUNTIFS(Data!$D$2:$D$66,"AGI",Data!$H$2:$H$66,"&lt;2000",Data!$M$2:$M$66,"&lt;"&amp;'Cumulative distributions'!$A11)/COUNTIFS(Data!$M$2:$M$66,"&gt;0",Data!$D$2:$D$66,"AGI",Data!$H$2:$H$66,"&lt;2000")</f>
        <v>#DIV/0!</v>
      </c>
      <c r="H11">
        <f>COUNTIFS(Data!$D$2:$D$66,"AGI",Data!$H$2:$H$66,"&gt;1999",Data!$M$2:$M$66,"&lt;"&amp;'Cumulative distributions'!$A11)/COUNTIFS(Data!$M$2:$M$66,"&gt;0",Data!$D$2:$D$66,"AGI",Data!$H$2:$H$66,"&gt;1999")</f>
        <v>0</v>
      </c>
      <c r="I11">
        <f>COUNTIFS(Data!$D$2:$D$66,"Futurist",Data!$H$2:$H$66,"&lt;2000",Data!$M$2:$M$66,"&lt;"&amp;'Cumulative distributions'!$A11)/COUNTIFS(Data!$M$2:$M$66,"&gt;0",Data!$D$2:$D$66,"Futurist",Data!$H$2:$H$66,"&lt;2000")</f>
        <v>0</v>
      </c>
      <c r="J11">
        <f>COUNTIFS(Data!$D$2:$D$66,"Futurist",Data!$H$2:$H$66,"&gt;1999",Data!$M$2:$M$66,"&lt;"&amp;'Cumulative distributions'!$A11)/COUNTIFS(Data!$M$2:$M$66,"&gt;0",Data!$D$2:$D$66,"Futurist",Data!$H$2:$H$66,"&gt;1999")</f>
        <v>0</v>
      </c>
      <c r="K11">
        <f>COUNTIFS(Data!$D$2:$D$66,"Other",Data!$H$2:$H$66,"&lt;2000",Data!$M$2:$M$66,"&lt;"&amp;'Cumulative distributions'!$A11)/COUNTIFS(Data!$M$2:$M$66,"&gt;0",Data!$D$2:$D$66,"Other",Data!$H$2:$H$66,"&lt;2000")</f>
        <v>0</v>
      </c>
      <c r="L11">
        <f>COUNTIFS(Data!$D$2:$D$66,"Other",Data!$H$2:$H$66,"&gt;1999",Data!$M$2:$M$66,"&lt;"&amp;'Cumulative distributions'!$A11)/COUNTIFS(Data!$M$2:$M$66,"&gt;0",Data!$D$2:$D$66,"Other",Data!$H$2:$H$66,"&gt;1999")</f>
        <v>0</v>
      </c>
      <c r="N11">
        <f>COUNTIFS(Data!$D$2:$D$66,"AGI",Data!$M$2:$M$66,"&lt;"&amp;'Cumulative distributions'!$A11)/COUNTIFS(Data!$M$2:$M$66,"&gt;0",Data!$D$2:$D$66,"AGI")</f>
        <v>0</v>
      </c>
      <c r="O11">
        <f>COUNTIFS(Data!$D$2:$D$66,"AI",Data!$M$2:$M$66,"&lt;"&amp;'Cumulative distributions'!$A11)/COUNTIFS(Data!$M$2:$M$66,"&gt;0",Data!$D$2:$D$66,"AI")</f>
        <v>0</v>
      </c>
      <c r="P11">
        <f>COUNTIFS(Data!$D$2:$D$66,"Futurist",Data!$M$2:$M$66,"&lt;"&amp;'Cumulative distributions'!$A11)/COUNTIFS(Data!$M$2:$M$66,"&gt;0",Data!$D$2:$D$66,"Futurist")</f>
        <v>0</v>
      </c>
      <c r="Q11">
        <f>COUNTIFS(Data!$D$2:$D$66,"Other",Data!$M$2:$M$66,"&lt;"&amp;'Cumulative distributions'!$A11)/COUNTIFS(Data!$M$2:$M$66,"&gt;0",Data!$D$2:$D$66,"Other")</f>
        <v>0</v>
      </c>
      <c r="S11">
        <f>COUNTIFS(Data!$H$2:$H$66,"&lt;2000",Data!$M$2:$M$66,"&lt;"&amp;'Cumulative distributions'!$A11)/COUNTIFS(Data!$M$2:$M$66,"&gt;0",Data!$H$2:$H$66,"&lt;2000")</f>
        <v>0</v>
      </c>
      <c r="T11">
        <f>COUNTIFS(Data!$H$2:$H$66,"&gt;1999",Data!$M$2:$M$66,"&lt;"&amp;'Cumulative distributions'!$A11)/COUNTIFS(Data!$M$2:$M$66,"&gt;0",Data!$H$2:$H$66,"&gt;1999")</f>
        <v>0</v>
      </c>
      <c r="V11">
        <f>COUNTIFS(Data!$AD$2:$AD$66,1,Data!$H$2:$H$66,"&gt;1999",Data!$M$2:$M$66,"&lt;"&amp;'Cumulative distributions'!$A11)/COUNTIFS(Data!$M$2:$M$66,"&gt;0",Data!$AD$2:$AD$66,1,Data!$H$2:$H$66,"&gt;1999")</f>
        <v>0</v>
      </c>
      <c r="W11">
        <f>COUNTIFS(Data!$AD$2:$AD$66,0,Data!$H$2:$H$66,"&gt;1999",Data!$M$2:$M$66,"&lt;"&amp;'Cumulative distributions'!$A11)/COUNTIFS(Data!$M$2:$M$66,"&gt;0",Data!$AD$2:$AD$66,0,Data!$H$2:$H$66,"&gt;1999")</f>
        <v>0</v>
      </c>
      <c r="AH11">
        <f t="shared" si="0"/>
        <v>0</v>
      </c>
    </row>
    <row r="12" spans="1:34" ht="24">
      <c r="A12">
        <v>1970</v>
      </c>
      <c r="B12">
        <f>COUNTIF(Data!$M$2:$M$66,"&lt;"&amp;A12)/COUNT(Data!$M$2:$M$66)</f>
        <v>0</v>
      </c>
      <c r="C12">
        <f>COUNTIF(Data!$L$2:$L$66,"&lt;"&amp;A12)/COUNT(Data!$L$2:$L$66)</f>
        <v>0</v>
      </c>
      <c r="E12">
        <f>COUNTIFS(Data!$D$2:$D$66,"AI",Data!$H$2:$H$66,"&lt;2000",Data!$M$2:$M$66,"&lt;"&amp;'Cumulative distributions'!$A12)/COUNTIFS(Data!$M$2:$M$66,"&gt;0",Data!$D$2:$D$66,"AI",Data!$H$2:$H$66,"&lt;2000")</f>
        <v>0</v>
      </c>
      <c r="F12">
        <f>COUNTIFS(Data!$D$2:$D$66,"AI",Data!$H$2:$H$66,"&gt;1999",Data!$M$2:$M$66,"&lt;"&amp;'Cumulative distributions'!$A12)/COUNTIFS(Data!$M$2:$M$66,"&gt;0",Data!$D$2:$D$66,"AI",Data!$H$2:$H$66,"&gt;1999")</f>
        <v>0</v>
      </c>
      <c r="G12" t="e">
        <f>COUNTIFS(Data!$D$2:$D$66,"AGI",Data!$H$2:$H$66,"&lt;2000",Data!$M$2:$M$66,"&lt;"&amp;'Cumulative distributions'!$A12)/COUNTIFS(Data!$M$2:$M$66,"&gt;0",Data!$D$2:$D$66,"AGI",Data!$H$2:$H$66,"&lt;2000")</f>
        <v>#DIV/0!</v>
      </c>
      <c r="H12">
        <f>COUNTIFS(Data!$D$2:$D$66,"AGI",Data!$H$2:$H$66,"&gt;1999",Data!$M$2:$M$66,"&lt;"&amp;'Cumulative distributions'!$A12)/COUNTIFS(Data!$M$2:$M$66,"&gt;0",Data!$D$2:$D$66,"AGI",Data!$H$2:$H$66,"&gt;1999")</f>
        <v>0</v>
      </c>
      <c r="I12">
        <f>COUNTIFS(Data!$D$2:$D$66,"Futurist",Data!$H$2:$H$66,"&lt;2000",Data!$M$2:$M$66,"&lt;"&amp;'Cumulative distributions'!$A12)/COUNTIFS(Data!$M$2:$M$66,"&gt;0",Data!$D$2:$D$66,"Futurist",Data!$H$2:$H$66,"&lt;2000")</f>
        <v>0</v>
      </c>
      <c r="J12">
        <f>COUNTIFS(Data!$D$2:$D$66,"Futurist",Data!$H$2:$H$66,"&gt;1999",Data!$M$2:$M$66,"&lt;"&amp;'Cumulative distributions'!$A12)/COUNTIFS(Data!$M$2:$M$66,"&gt;0",Data!$D$2:$D$66,"Futurist",Data!$H$2:$H$66,"&gt;1999")</f>
        <v>0</v>
      </c>
      <c r="K12">
        <f>COUNTIFS(Data!$D$2:$D$66,"Other",Data!$H$2:$H$66,"&lt;2000",Data!$M$2:$M$66,"&lt;"&amp;'Cumulative distributions'!$A12)/COUNTIFS(Data!$M$2:$M$66,"&gt;0",Data!$D$2:$D$66,"Other",Data!$H$2:$H$66,"&lt;2000")</f>
        <v>0</v>
      </c>
      <c r="L12">
        <f>COUNTIFS(Data!$D$2:$D$66,"Other",Data!$H$2:$H$66,"&gt;1999",Data!$M$2:$M$66,"&lt;"&amp;'Cumulative distributions'!$A12)/COUNTIFS(Data!$M$2:$M$66,"&gt;0",Data!$D$2:$D$66,"Other",Data!$H$2:$H$66,"&gt;1999")</f>
        <v>0</v>
      </c>
      <c r="N12">
        <f>COUNTIFS(Data!$D$2:$D$66,"AGI",Data!$M$2:$M$66,"&lt;"&amp;'Cumulative distributions'!$A12)/COUNTIFS(Data!$M$2:$M$66,"&gt;0",Data!$D$2:$D$66,"AGI")</f>
        <v>0</v>
      </c>
      <c r="O12">
        <f>COUNTIFS(Data!$D$2:$D$66,"AI",Data!$M$2:$M$66,"&lt;"&amp;'Cumulative distributions'!$A12)/COUNTIFS(Data!$M$2:$M$66,"&gt;0",Data!$D$2:$D$66,"AI")</f>
        <v>0</v>
      </c>
      <c r="P12">
        <f>COUNTIFS(Data!$D$2:$D$66,"Futurist",Data!$M$2:$M$66,"&lt;"&amp;'Cumulative distributions'!$A12)/COUNTIFS(Data!$M$2:$M$66,"&gt;0",Data!$D$2:$D$66,"Futurist")</f>
        <v>0</v>
      </c>
      <c r="Q12">
        <f>COUNTIFS(Data!$D$2:$D$66,"Other",Data!$M$2:$M$66,"&lt;"&amp;'Cumulative distributions'!$A12)/COUNTIFS(Data!$M$2:$M$66,"&gt;0",Data!$D$2:$D$66,"Other")</f>
        <v>0</v>
      </c>
      <c r="S12">
        <f>COUNTIFS(Data!$H$2:$H$66,"&lt;2000",Data!$M$2:$M$66,"&lt;"&amp;'Cumulative distributions'!$A12)/COUNTIFS(Data!$M$2:$M$66,"&gt;0",Data!$H$2:$H$66,"&lt;2000")</f>
        <v>0</v>
      </c>
      <c r="T12">
        <f>COUNTIFS(Data!$H$2:$H$66,"&gt;1999",Data!$M$2:$M$66,"&lt;"&amp;'Cumulative distributions'!$A12)/COUNTIFS(Data!$M$2:$M$66,"&gt;0",Data!$H$2:$H$66,"&gt;1999")</f>
        <v>0</v>
      </c>
      <c r="V12">
        <f>COUNTIFS(Data!$AD$2:$AD$66,1,Data!$H$2:$H$66,"&gt;1999",Data!$M$2:$M$66,"&lt;"&amp;'Cumulative distributions'!$A12)/COUNTIFS(Data!$M$2:$M$66,"&gt;0",Data!$AD$2:$AD$66,1,Data!$H$2:$H$66,"&gt;1999")</f>
        <v>0</v>
      </c>
      <c r="W12">
        <f>COUNTIFS(Data!$AD$2:$AD$66,0,Data!$H$2:$H$66,"&gt;1999",Data!$M$2:$M$66,"&lt;"&amp;'Cumulative distributions'!$A12)/COUNTIFS(Data!$M$2:$M$66,"&gt;0",Data!$AD$2:$AD$66,0,Data!$H$2:$H$66,"&gt;1999")</f>
        <v>0</v>
      </c>
      <c r="Y12" t="s">
        <v>588</v>
      </c>
      <c r="AH12">
        <f t="shared" si="0"/>
        <v>0</v>
      </c>
    </row>
    <row r="13" spans="1:34" ht="12.75">
      <c r="A13">
        <v>1971</v>
      </c>
      <c r="B13">
        <f>COUNTIF(Data!$M$2:$M$66,"&lt;"&amp;A13)/COUNT(Data!$M$2:$M$66)</f>
        <v>0</v>
      </c>
      <c r="C13">
        <f>COUNTIF(Data!$L$2:$L$66,"&lt;"&amp;A13)/COUNT(Data!$L$2:$L$66)</f>
        <v>0</v>
      </c>
      <c r="E13">
        <f>COUNTIFS(Data!$D$2:$D$66,"AI",Data!$H$2:$H$66,"&lt;2000",Data!$M$2:$M$66,"&lt;"&amp;'Cumulative distributions'!$A13)/COUNTIFS(Data!$M$2:$M$66,"&gt;0",Data!$D$2:$D$66,"AI",Data!$H$2:$H$66,"&lt;2000")</f>
        <v>0</v>
      </c>
      <c r="F13">
        <f>COUNTIFS(Data!$D$2:$D$66,"AI",Data!$H$2:$H$66,"&gt;1999",Data!$M$2:$M$66,"&lt;"&amp;'Cumulative distributions'!$A13)/COUNTIFS(Data!$M$2:$M$66,"&gt;0",Data!$D$2:$D$66,"AI",Data!$H$2:$H$66,"&gt;1999")</f>
        <v>0</v>
      </c>
      <c r="G13" t="e">
        <f>COUNTIFS(Data!$D$2:$D$66,"AGI",Data!$H$2:$H$66,"&lt;2000",Data!$M$2:$M$66,"&lt;"&amp;'Cumulative distributions'!$A13)/COUNTIFS(Data!$M$2:$M$66,"&gt;0",Data!$D$2:$D$66,"AGI",Data!$H$2:$H$66,"&lt;2000")</f>
        <v>#DIV/0!</v>
      </c>
      <c r="H13">
        <f>COUNTIFS(Data!$D$2:$D$66,"AGI",Data!$H$2:$H$66,"&gt;1999",Data!$M$2:$M$66,"&lt;"&amp;'Cumulative distributions'!$A13)/COUNTIFS(Data!$M$2:$M$66,"&gt;0",Data!$D$2:$D$66,"AGI",Data!$H$2:$H$66,"&gt;1999")</f>
        <v>0</v>
      </c>
      <c r="I13">
        <f>COUNTIFS(Data!$D$2:$D$66,"Futurist",Data!$H$2:$H$66,"&lt;2000",Data!$M$2:$M$66,"&lt;"&amp;'Cumulative distributions'!$A13)/COUNTIFS(Data!$M$2:$M$66,"&gt;0",Data!$D$2:$D$66,"Futurist",Data!$H$2:$H$66,"&lt;2000")</f>
        <v>0</v>
      </c>
      <c r="J13">
        <f>COUNTIFS(Data!$D$2:$D$66,"Futurist",Data!$H$2:$H$66,"&gt;1999",Data!$M$2:$M$66,"&lt;"&amp;'Cumulative distributions'!$A13)/COUNTIFS(Data!$M$2:$M$66,"&gt;0",Data!$D$2:$D$66,"Futurist",Data!$H$2:$H$66,"&gt;1999")</f>
        <v>0</v>
      </c>
      <c r="K13">
        <f>COUNTIFS(Data!$D$2:$D$66,"Other",Data!$H$2:$H$66,"&lt;2000",Data!$M$2:$M$66,"&lt;"&amp;'Cumulative distributions'!$A13)/COUNTIFS(Data!$M$2:$M$66,"&gt;0",Data!$D$2:$D$66,"Other",Data!$H$2:$H$66,"&lt;2000")</f>
        <v>0</v>
      </c>
      <c r="L13">
        <f>COUNTIFS(Data!$D$2:$D$66,"Other",Data!$H$2:$H$66,"&gt;1999",Data!$M$2:$M$66,"&lt;"&amp;'Cumulative distributions'!$A13)/COUNTIFS(Data!$M$2:$M$66,"&gt;0",Data!$D$2:$D$66,"Other",Data!$H$2:$H$66,"&gt;1999")</f>
        <v>0</v>
      </c>
      <c r="N13">
        <f>COUNTIFS(Data!$D$2:$D$66,"AGI",Data!$M$2:$M$66,"&lt;"&amp;'Cumulative distributions'!$A13)/COUNTIFS(Data!$M$2:$M$66,"&gt;0",Data!$D$2:$D$66,"AGI")</f>
        <v>0</v>
      </c>
      <c r="O13">
        <f>COUNTIFS(Data!$D$2:$D$66,"AI",Data!$M$2:$M$66,"&lt;"&amp;'Cumulative distributions'!$A13)/COUNTIFS(Data!$M$2:$M$66,"&gt;0",Data!$D$2:$D$66,"AI")</f>
        <v>0</v>
      </c>
      <c r="P13">
        <f>COUNTIFS(Data!$D$2:$D$66,"Futurist",Data!$M$2:$M$66,"&lt;"&amp;'Cumulative distributions'!$A13)/COUNTIFS(Data!$M$2:$M$66,"&gt;0",Data!$D$2:$D$66,"Futurist")</f>
        <v>0</v>
      </c>
      <c r="Q13">
        <f>COUNTIFS(Data!$D$2:$D$66,"Other",Data!$M$2:$M$66,"&lt;"&amp;'Cumulative distributions'!$A13)/COUNTIFS(Data!$M$2:$M$66,"&gt;0",Data!$D$2:$D$66,"Other")</f>
        <v>0</v>
      </c>
      <c r="S13">
        <f>COUNTIFS(Data!$H$2:$H$66,"&lt;2000",Data!$M$2:$M$66,"&lt;"&amp;'Cumulative distributions'!$A13)/COUNTIFS(Data!$M$2:$M$66,"&gt;0",Data!$H$2:$H$66,"&lt;2000")</f>
        <v>0</v>
      </c>
      <c r="T13">
        <f>COUNTIFS(Data!$H$2:$H$66,"&gt;1999",Data!$M$2:$M$66,"&lt;"&amp;'Cumulative distributions'!$A13)/COUNTIFS(Data!$M$2:$M$66,"&gt;0",Data!$H$2:$H$66,"&gt;1999")</f>
        <v>0</v>
      </c>
      <c r="V13">
        <f>COUNTIFS(Data!$AD$2:$AD$66,1,Data!$H$2:$H$66,"&gt;1999",Data!$M$2:$M$66,"&lt;"&amp;'Cumulative distributions'!$A13)/COUNTIFS(Data!$M$2:$M$66,"&gt;0",Data!$AD$2:$AD$66,1,Data!$H$2:$H$66,"&gt;1999")</f>
        <v>0</v>
      </c>
      <c r="W13">
        <f>COUNTIFS(Data!$AD$2:$AD$66,0,Data!$H$2:$H$66,"&gt;1999",Data!$M$2:$M$66,"&lt;"&amp;'Cumulative distributions'!$A13)/COUNTIFS(Data!$M$2:$M$66,"&gt;0",Data!$AD$2:$AD$66,0,Data!$H$2:$H$66,"&gt;1999")</f>
        <v>0</v>
      </c>
      <c r="AH13">
        <f t="shared" si="0"/>
        <v>0</v>
      </c>
    </row>
    <row r="14" spans="1:34" ht="12.75">
      <c r="A14">
        <v>1972</v>
      </c>
      <c r="B14">
        <f>COUNTIF(Data!$M$2:$M$66,"&lt;"&amp;A14)/COUNT(Data!$M$2:$M$66)</f>
        <v>0</v>
      </c>
      <c r="C14">
        <f>COUNTIF(Data!$L$2:$L$66,"&lt;"&amp;A14)/COUNT(Data!$L$2:$L$66)</f>
        <v>0</v>
      </c>
      <c r="E14">
        <f>COUNTIFS(Data!$D$2:$D$66,"AI",Data!$H$2:$H$66,"&lt;2000",Data!$M$2:$M$66,"&lt;"&amp;'Cumulative distributions'!$A14)/COUNTIFS(Data!$M$2:$M$66,"&gt;0",Data!$D$2:$D$66,"AI",Data!$H$2:$H$66,"&lt;2000")</f>
        <v>0</v>
      </c>
      <c r="F14">
        <f>COUNTIFS(Data!$D$2:$D$66,"AI",Data!$H$2:$H$66,"&gt;1999",Data!$M$2:$M$66,"&lt;"&amp;'Cumulative distributions'!$A14)/COUNTIFS(Data!$M$2:$M$66,"&gt;0",Data!$D$2:$D$66,"AI",Data!$H$2:$H$66,"&gt;1999")</f>
        <v>0</v>
      </c>
      <c r="G14" t="e">
        <f>COUNTIFS(Data!$D$2:$D$66,"AGI",Data!$H$2:$H$66,"&lt;2000",Data!$M$2:$M$66,"&lt;"&amp;'Cumulative distributions'!$A14)/COUNTIFS(Data!$M$2:$M$66,"&gt;0",Data!$D$2:$D$66,"AGI",Data!$H$2:$H$66,"&lt;2000")</f>
        <v>#DIV/0!</v>
      </c>
      <c r="H14">
        <f>COUNTIFS(Data!$D$2:$D$66,"AGI",Data!$H$2:$H$66,"&gt;1999",Data!$M$2:$M$66,"&lt;"&amp;'Cumulative distributions'!$A14)/COUNTIFS(Data!$M$2:$M$66,"&gt;0",Data!$D$2:$D$66,"AGI",Data!$H$2:$H$66,"&gt;1999")</f>
        <v>0</v>
      </c>
      <c r="I14">
        <f>COUNTIFS(Data!$D$2:$D$66,"Futurist",Data!$H$2:$H$66,"&lt;2000",Data!$M$2:$M$66,"&lt;"&amp;'Cumulative distributions'!$A14)/COUNTIFS(Data!$M$2:$M$66,"&gt;0",Data!$D$2:$D$66,"Futurist",Data!$H$2:$H$66,"&lt;2000")</f>
        <v>0</v>
      </c>
      <c r="J14">
        <f>COUNTIFS(Data!$D$2:$D$66,"Futurist",Data!$H$2:$H$66,"&gt;1999",Data!$M$2:$M$66,"&lt;"&amp;'Cumulative distributions'!$A14)/COUNTIFS(Data!$M$2:$M$66,"&gt;0",Data!$D$2:$D$66,"Futurist",Data!$H$2:$H$66,"&gt;1999")</f>
        <v>0</v>
      </c>
      <c r="K14">
        <f>COUNTIFS(Data!$D$2:$D$66,"Other",Data!$H$2:$H$66,"&lt;2000",Data!$M$2:$M$66,"&lt;"&amp;'Cumulative distributions'!$A14)/COUNTIFS(Data!$M$2:$M$66,"&gt;0",Data!$D$2:$D$66,"Other",Data!$H$2:$H$66,"&lt;2000")</f>
        <v>0</v>
      </c>
      <c r="L14">
        <f>COUNTIFS(Data!$D$2:$D$66,"Other",Data!$H$2:$H$66,"&gt;1999",Data!$M$2:$M$66,"&lt;"&amp;'Cumulative distributions'!$A14)/COUNTIFS(Data!$M$2:$M$66,"&gt;0",Data!$D$2:$D$66,"Other",Data!$H$2:$H$66,"&gt;1999")</f>
        <v>0</v>
      </c>
      <c r="N14">
        <f>COUNTIFS(Data!$D$2:$D$66,"AGI",Data!$M$2:$M$66,"&lt;"&amp;'Cumulative distributions'!$A14)/COUNTIFS(Data!$M$2:$M$66,"&gt;0",Data!$D$2:$D$66,"AGI")</f>
        <v>0</v>
      </c>
      <c r="O14">
        <f>COUNTIFS(Data!$D$2:$D$66,"AI",Data!$M$2:$M$66,"&lt;"&amp;'Cumulative distributions'!$A14)/COUNTIFS(Data!$M$2:$M$66,"&gt;0",Data!$D$2:$D$66,"AI")</f>
        <v>0</v>
      </c>
      <c r="P14">
        <f>COUNTIFS(Data!$D$2:$D$66,"Futurist",Data!$M$2:$M$66,"&lt;"&amp;'Cumulative distributions'!$A14)/COUNTIFS(Data!$M$2:$M$66,"&gt;0",Data!$D$2:$D$66,"Futurist")</f>
        <v>0</v>
      </c>
      <c r="Q14">
        <f>COUNTIFS(Data!$D$2:$D$66,"Other",Data!$M$2:$M$66,"&lt;"&amp;'Cumulative distributions'!$A14)/COUNTIFS(Data!$M$2:$M$66,"&gt;0",Data!$D$2:$D$66,"Other")</f>
        <v>0</v>
      </c>
      <c r="S14">
        <f>COUNTIFS(Data!$H$2:$H$66,"&lt;2000",Data!$M$2:$M$66,"&lt;"&amp;'Cumulative distributions'!$A14)/COUNTIFS(Data!$M$2:$M$66,"&gt;0",Data!$H$2:$H$66,"&lt;2000")</f>
        <v>0</v>
      </c>
      <c r="T14">
        <f>COUNTIFS(Data!$H$2:$H$66,"&gt;1999",Data!$M$2:$M$66,"&lt;"&amp;'Cumulative distributions'!$A14)/COUNTIFS(Data!$M$2:$M$66,"&gt;0",Data!$H$2:$H$66,"&gt;1999")</f>
        <v>0</v>
      </c>
      <c r="V14">
        <f>COUNTIFS(Data!$AD$2:$AD$66,1,Data!$H$2:$H$66,"&gt;1999",Data!$M$2:$M$66,"&lt;"&amp;'Cumulative distributions'!$A14)/COUNTIFS(Data!$M$2:$M$66,"&gt;0",Data!$AD$2:$AD$66,1,Data!$H$2:$H$66,"&gt;1999")</f>
        <v>0</v>
      </c>
      <c r="W14">
        <f>COUNTIFS(Data!$AD$2:$AD$66,0,Data!$H$2:$H$66,"&gt;1999",Data!$M$2:$M$66,"&lt;"&amp;'Cumulative distributions'!$A14)/COUNTIFS(Data!$M$2:$M$66,"&gt;0",Data!$AD$2:$AD$66,0,Data!$H$2:$H$66,"&gt;1999")</f>
        <v>0</v>
      </c>
      <c r="AH14">
        <f t="shared" si="0"/>
        <v>0</v>
      </c>
    </row>
    <row r="15" spans="1:34" ht="12.75">
      <c r="A15">
        <v>1973</v>
      </c>
      <c r="B15">
        <f>COUNTIF(Data!$M$2:$M$66,"&lt;"&amp;A15)/COUNT(Data!$M$2:$M$66)</f>
        <v>0</v>
      </c>
      <c r="C15">
        <f>COUNTIF(Data!$L$2:$L$66,"&lt;"&amp;A15)/COUNT(Data!$L$2:$L$66)</f>
        <v>0</v>
      </c>
      <c r="E15">
        <f>COUNTIFS(Data!$D$2:$D$66,"AI",Data!$H$2:$H$66,"&lt;2000",Data!$M$2:$M$66,"&lt;"&amp;'Cumulative distributions'!$A15)/COUNTIFS(Data!$M$2:$M$66,"&gt;0",Data!$D$2:$D$66,"AI",Data!$H$2:$H$66,"&lt;2000")</f>
        <v>0</v>
      </c>
      <c r="F15">
        <f>COUNTIFS(Data!$D$2:$D$66,"AI",Data!$H$2:$H$66,"&gt;1999",Data!$M$2:$M$66,"&lt;"&amp;'Cumulative distributions'!$A15)/COUNTIFS(Data!$M$2:$M$66,"&gt;0",Data!$D$2:$D$66,"AI",Data!$H$2:$H$66,"&gt;1999")</f>
        <v>0</v>
      </c>
      <c r="G15" t="e">
        <f>COUNTIFS(Data!$D$2:$D$66,"AGI",Data!$H$2:$H$66,"&lt;2000",Data!$M$2:$M$66,"&lt;"&amp;'Cumulative distributions'!$A15)/COUNTIFS(Data!$M$2:$M$66,"&gt;0",Data!$D$2:$D$66,"AGI",Data!$H$2:$H$66,"&lt;2000")</f>
        <v>#DIV/0!</v>
      </c>
      <c r="H15">
        <f>COUNTIFS(Data!$D$2:$D$66,"AGI",Data!$H$2:$H$66,"&gt;1999",Data!$M$2:$M$66,"&lt;"&amp;'Cumulative distributions'!$A15)/COUNTIFS(Data!$M$2:$M$66,"&gt;0",Data!$D$2:$D$66,"AGI",Data!$H$2:$H$66,"&gt;1999")</f>
        <v>0</v>
      </c>
      <c r="I15">
        <f>COUNTIFS(Data!$D$2:$D$66,"Futurist",Data!$H$2:$H$66,"&lt;2000",Data!$M$2:$M$66,"&lt;"&amp;'Cumulative distributions'!$A15)/COUNTIFS(Data!$M$2:$M$66,"&gt;0",Data!$D$2:$D$66,"Futurist",Data!$H$2:$H$66,"&lt;2000")</f>
        <v>0</v>
      </c>
      <c r="J15">
        <f>COUNTIFS(Data!$D$2:$D$66,"Futurist",Data!$H$2:$H$66,"&gt;1999",Data!$M$2:$M$66,"&lt;"&amp;'Cumulative distributions'!$A15)/COUNTIFS(Data!$M$2:$M$66,"&gt;0",Data!$D$2:$D$66,"Futurist",Data!$H$2:$H$66,"&gt;1999")</f>
        <v>0</v>
      </c>
      <c r="K15">
        <f>COUNTIFS(Data!$D$2:$D$66,"Other",Data!$H$2:$H$66,"&lt;2000",Data!$M$2:$M$66,"&lt;"&amp;'Cumulative distributions'!$A15)/COUNTIFS(Data!$M$2:$M$66,"&gt;0",Data!$D$2:$D$66,"Other",Data!$H$2:$H$66,"&lt;2000")</f>
        <v>0</v>
      </c>
      <c r="L15">
        <f>COUNTIFS(Data!$D$2:$D$66,"Other",Data!$H$2:$H$66,"&gt;1999",Data!$M$2:$M$66,"&lt;"&amp;'Cumulative distributions'!$A15)/COUNTIFS(Data!$M$2:$M$66,"&gt;0",Data!$D$2:$D$66,"Other",Data!$H$2:$H$66,"&gt;1999")</f>
        <v>0</v>
      </c>
      <c r="N15">
        <f>COUNTIFS(Data!$D$2:$D$66,"AGI",Data!$M$2:$M$66,"&lt;"&amp;'Cumulative distributions'!$A15)/COUNTIFS(Data!$M$2:$M$66,"&gt;0",Data!$D$2:$D$66,"AGI")</f>
        <v>0</v>
      </c>
      <c r="O15">
        <f>COUNTIFS(Data!$D$2:$D$66,"AI",Data!$M$2:$M$66,"&lt;"&amp;'Cumulative distributions'!$A15)/COUNTIFS(Data!$M$2:$M$66,"&gt;0",Data!$D$2:$D$66,"AI")</f>
        <v>0</v>
      </c>
      <c r="P15">
        <f>COUNTIFS(Data!$D$2:$D$66,"Futurist",Data!$M$2:$M$66,"&lt;"&amp;'Cumulative distributions'!$A15)/COUNTIFS(Data!$M$2:$M$66,"&gt;0",Data!$D$2:$D$66,"Futurist")</f>
        <v>0</v>
      </c>
      <c r="Q15">
        <f>COUNTIFS(Data!$D$2:$D$66,"Other",Data!$M$2:$M$66,"&lt;"&amp;'Cumulative distributions'!$A15)/COUNTIFS(Data!$M$2:$M$66,"&gt;0",Data!$D$2:$D$66,"Other")</f>
        <v>0</v>
      </c>
      <c r="S15">
        <f>COUNTIFS(Data!$H$2:$H$66,"&lt;2000",Data!$M$2:$M$66,"&lt;"&amp;'Cumulative distributions'!$A15)/COUNTIFS(Data!$M$2:$M$66,"&gt;0",Data!$H$2:$H$66,"&lt;2000")</f>
        <v>0</v>
      </c>
      <c r="T15">
        <f>COUNTIFS(Data!$H$2:$H$66,"&gt;1999",Data!$M$2:$M$66,"&lt;"&amp;'Cumulative distributions'!$A15)/COUNTIFS(Data!$M$2:$M$66,"&gt;0",Data!$H$2:$H$66,"&gt;1999")</f>
        <v>0</v>
      </c>
      <c r="V15">
        <f>COUNTIFS(Data!$AD$2:$AD$66,1,Data!$H$2:$H$66,"&gt;1999",Data!$M$2:$M$66,"&lt;"&amp;'Cumulative distributions'!$A15)/COUNTIFS(Data!$M$2:$M$66,"&gt;0",Data!$AD$2:$AD$66,1,Data!$H$2:$H$66,"&gt;1999")</f>
        <v>0</v>
      </c>
      <c r="W15">
        <f>COUNTIFS(Data!$AD$2:$AD$66,0,Data!$H$2:$H$66,"&gt;1999",Data!$M$2:$M$66,"&lt;"&amp;'Cumulative distributions'!$A15)/COUNTIFS(Data!$M$2:$M$66,"&gt;0",Data!$AD$2:$AD$66,0,Data!$H$2:$H$66,"&gt;1999")</f>
        <v>0</v>
      </c>
      <c r="AH15">
        <f t="shared" si="0"/>
        <v>0</v>
      </c>
    </row>
    <row r="16" spans="1:34" ht="12.75">
      <c r="A16">
        <v>1974</v>
      </c>
      <c r="B16">
        <f>COUNTIF(Data!$M$2:$M$66,"&lt;"&amp;A16)/COUNT(Data!$M$2:$M$66)</f>
        <v>0</v>
      </c>
      <c r="C16">
        <f>COUNTIF(Data!$L$2:$L$66,"&lt;"&amp;A16)/COUNT(Data!$L$2:$L$66)</f>
        <v>0.018867924528301886</v>
      </c>
      <c r="E16">
        <f>COUNTIFS(Data!$D$2:$D$66,"AI",Data!$H$2:$H$66,"&lt;2000",Data!$M$2:$M$66,"&lt;"&amp;'Cumulative distributions'!$A16)/COUNTIFS(Data!$M$2:$M$66,"&gt;0",Data!$D$2:$D$66,"AI",Data!$H$2:$H$66,"&lt;2000")</f>
        <v>0</v>
      </c>
      <c r="F16">
        <f>COUNTIFS(Data!$D$2:$D$66,"AI",Data!$H$2:$H$66,"&gt;1999",Data!$M$2:$M$66,"&lt;"&amp;'Cumulative distributions'!$A16)/COUNTIFS(Data!$M$2:$M$66,"&gt;0",Data!$D$2:$D$66,"AI",Data!$H$2:$H$66,"&gt;1999")</f>
        <v>0</v>
      </c>
      <c r="G16" t="e">
        <f>COUNTIFS(Data!$D$2:$D$66,"AGI",Data!$H$2:$H$66,"&lt;2000",Data!$M$2:$M$66,"&lt;"&amp;'Cumulative distributions'!$A16)/COUNTIFS(Data!$M$2:$M$66,"&gt;0",Data!$D$2:$D$66,"AGI",Data!$H$2:$H$66,"&lt;2000")</f>
        <v>#DIV/0!</v>
      </c>
      <c r="H16">
        <f>COUNTIFS(Data!$D$2:$D$66,"AGI",Data!$H$2:$H$66,"&gt;1999",Data!$M$2:$M$66,"&lt;"&amp;'Cumulative distributions'!$A16)/COUNTIFS(Data!$M$2:$M$66,"&gt;0",Data!$D$2:$D$66,"AGI",Data!$H$2:$H$66,"&gt;1999")</f>
        <v>0</v>
      </c>
      <c r="I16">
        <f>COUNTIFS(Data!$D$2:$D$66,"Futurist",Data!$H$2:$H$66,"&lt;2000",Data!$M$2:$M$66,"&lt;"&amp;'Cumulative distributions'!$A16)/COUNTIFS(Data!$M$2:$M$66,"&gt;0",Data!$D$2:$D$66,"Futurist",Data!$H$2:$H$66,"&lt;2000")</f>
        <v>0</v>
      </c>
      <c r="J16">
        <f>COUNTIFS(Data!$D$2:$D$66,"Futurist",Data!$H$2:$H$66,"&gt;1999",Data!$M$2:$M$66,"&lt;"&amp;'Cumulative distributions'!$A16)/COUNTIFS(Data!$M$2:$M$66,"&gt;0",Data!$D$2:$D$66,"Futurist",Data!$H$2:$H$66,"&gt;1999")</f>
        <v>0</v>
      </c>
      <c r="K16">
        <f>COUNTIFS(Data!$D$2:$D$66,"Other",Data!$H$2:$H$66,"&lt;2000",Data!$M$2:$M$66,"&lt;"&amp;'Cumulative distributions'!$A16)/COUNTIFS(Data!$M$2:$M$66,"&gt;0",Data!$D$2:$D$66,"Other",Data!$H$2:$H$66,"&lt;2000")</f>
        <v>0</v>
      </c>
      <c r="L16">
        <f>COUNTIFS(Data!$D$2:$D$66,"Other",Data!$H$2:$H$66,"&gt;1999",Data!$M$2:$M$66,"&lt;"&amp;'Cumulative distributions'!$A16)/COUNTIFS(Data!$M$2:$M$66,"&gt;0",Data!$D$2:$D$66,"Other",Data!$H$2:$H$66,"&gt;1999")</f>
        <v>0</v>
      </c>
      <c r="N16">
        <f>COUNTIFS(Data!$D$2:$D$66,"AGI",Data!$M$2:$M$66,"&lt;"&amp;'Cumulative distributions'!$A16)/COUNTIFS(Data!$M$2:$M$66,"&gt;0",Data!$D$2:$D$66,"AGI")</f>
        <v>0</v>
      </c>
      <c r="O16">
        <f>COUNTIFS(Data!$D$2:$D$66,"AI",Data!$M$2:$M$66,"&lt;"&amp;'Cumulative distributions'!$A16)/COUNTIFS(Data!$M$2:$M$66,"&gt;0",Data!$D$2:$D$66,"AI")</f>
        <v>0</v>
      </c>
      <c r="P16">
        <f>COUNTIFS(Data!$D$2:$D$66,"Futurist",Data!$M$2:$M$66,"&lt;"&amp;'Cumulative distributions'!$A16)/COUNTIFS(Data!$M$2:$M$66,"&gt;0",Data!$D$2:$D$66,"Futurist")</f>
        <v>0</v>
      </c>
      <c r="Q16">
        <f>COUNTIFS(Data!$D$2:$D$66,"Other",Data!$M$2:$M$66,"&lt;"&amp;'Cumulative distributions'!$A16)/COUNTIFS(Data!$M$2:$M$66,"&gt;0",Data!$D$2:$D$66,"Other")</f>
        <v>0</v>
      </c>
      <c r="S16">
        <f>COUNTIFS(Data!$H$2:$H$66,"&lt;2000",Data!$M$2:$M$66,"&lt;"&amp;'Cumulative distributions'!$A16)/COUNTIFS(Data!$M$2:$M$66,"&gt;0",Data!$H$2:$H$66,"&lt;2000")</f>
        <v>0</v>
      </c>
      <c r="T16">
        <f>COUNTIFS(Data!$H$2:$H$66,"&gt;1999",Data!$M$2:$M$66,"&lt;"&amp;'Cumulative distributions'!$A16)/COUNTIFS(Data!$M$2:$M$66,"&gt;0",Data!$H$2:$H$66,"&gt;1999")</f>
        <v>0</v>
      </c>
      <c r="V16">
        <f>COUNTIFS(Data!$AD$2:$AD$66,1,Data!$H$2:$H$66,"&gt;1999",Data!$M$2:$M$66,"&lt;"&amp;'Cumulative distributions'!$A16)/COUNTIFS(Data!$M$2:$M$66,"&gt;0",Data!$AD$2:$AD$66,1,Data!$H$2:$H$66,"&gt;1999")</f>
        <v>0</v>
      </c>
      <c r="W16">
        <f>COUNTIFS(Data!$AD$2:$AD$66,0,Data!$H$2:$H$66,"&gt;1999",Data!$M$2:$M$66,"&lt;"&amp;'Cumulative distributions'!$A16)/COUNTIFS(Data!$M$2:$M$66,"&gt;0",Data!$AD$2:$AD$66,0,Data!$H$2:$H$66,"&gt;1999")</f>
        <v>0</v>
      </c>
      <c r="AH16">
        <f t="shared" si="0"/>
        <v>0</v>
      </c>
    </row>
    <row r="17" spans="1:34" ht="12.75">
      <c r="A17">
        <v>1975</v>
      </c>
      <c r="B17">
        <f>COUNTIF(Data!$M$2:$M$66,"&lt;"&amp;A17)/COUNT(Data!$M$2:$M$66)</f>
        <v>0</v>
      </c>
      <c r="C17">
        <f>COUNTIF(Data!$L$2:$L$66,"&lt;"&amp;A17)/COUNT(Data!$L$2:$L$66)</f>
        <v>0.018867924528301886</v>
      </c>
      <c r="E17">
        <f>COUNTIFS(Data!$D$2:$D$66,"AI",Data!$H$2:$H$66,"&lt;2000",Data!$M$2:$M$66,"&lt;"&amp;'Cumulative distributions'!$A17)/COUNTIFS(Data!$M$2:$M$66,"&gt;0",Data!$D$2:$D$66,"AI",Data!$H$2:$H$66,"&lt;2000")</f>
        <v>0</v>
      </c>
      <c r="F17">
        <f>COUNTIFS(Data!$D$2:$D$66,"AI",Data!$H$2:$H$66,"&gt;1999",Data!$M$2:$M$66,"&lt;"&amp;'Cumulative distributions'!$A17)/COUNTIFS(Data!$M$2:$M$66,"&gt;0",Data!$D$2:$D$66,"AI",Data!$H$2:$H$66,"&gt;1999")</f>
        <v>0</v>
      </c>
      <c r="G17" t="e">
        <f>COUNTIFS(Data!$D$2:$D$66,"AGI",Data!$H$2:$H$66,"&lt;2000",Data!$M$2:$M$66,"&lt;"&amp;'Cumulative distributions'!$A17)/COUNTIFS(Data!$M$2:$M$66,"&gt;0",Data!$D$2:$D$66,"AGI",Data!$H$2:$H$66,"&lt;2000")</f>
        <v>#DIV/0!</v>
      </c>
      <c r="H17">
        <f>COUNTIFS(Data!$D$2:$D$66,"AGI",Data!$H$2:$H$66,"&gt;1999",Data!$M$2:$M$66,"&lt;"&amp;'Cumulative distributions'!$A17)/COUNTIFS(Data!$M$2:$M$66,"&gt;0",Data!$D$2:$D$66,"AGI",Data!$H$2:$H$66,"&gt;1999")</f>
        <v>0</v>
      </c>
      <c r="I17">
        <f>COUNTIFS(Data!$D$2:$D$66,"Futurist",Data!$H$2:$H$66,"&lt;2000",Data!$M$2:$M$66,"&lt;"&amp;'Cumulative distributions'!$A17)/COUNTIFS(Data!$M$2:$M$66,"&gt;0",Data!$D$2:$D$66,"Futurist",Data!$H$2:$H$66,"&lt;2000")</f>
        <v>0</v>
      </c>
      <c r="J17">
        <f>COUNTIFS(Data!$D$2:$D$66,"Futurist",Data!$H$2:$H$66,"&gt;1999",Data!$M$2:$M$66,"&lt;"&amp;'Cumulative distributions'!$A17)/COUNTIFS(Data!$M$2:$M$66,"&gt;0",Data!$D$2:$D$66,"Futurist",Data!$H$2:$H$66,"&gt;1999")</f>
        <v>0</v>
      </c>
      <c r="K17">
        <f>COUNTIFS(Data!$D$2:$D$66,"Other",Data!$H$2:$H$66,"&lt;2000",Data!$M$2:$M$66,"&lt;"&amp;'Cumulative distributions'!$A17)/COUNTIFS(Data!$M$2:$M$66,"&gt;0",Data!$D$2:$D$66,"Other",Data!$H$2:$H$66,"&lt;2000")</f>
        <v>0</v>
      </c>
      <c r="L17">
        <f>COUNTIFS(Data!$D$2:$D$66,"Other",Data!$H$2:$H$66,"&gt;1999",Data!$M$2:$M$66,"&lt;"&amp;'Cumulative distributions'!$A17)/COUNTIFS(Data!$M$2:$M$66,"&gt;0",Data!$D$2:$D$66,"Other",Data!$H$2:$H$66,"&gt;1999")</f>
        <v>0</v>
      </c>
      <c r="N17">
        <f>COUNTIFS(Data!$D$2:$D$66,"AGI",Data!$M$2:$M$66,"&lt;"&amp;'Cumulative distributions'!$A17)/COUNTIFS(Data!$M$2:$M$66,"&gt;0",Data!$D$2:$D$66,"AGI")</f>
        <v>0</v>
      </c>
      <c r="O17">
        <f>COUNTIFS(Data!$D$2:$D$66,"AI",Data!$M$2:$M$66,"&lt;"&amp;'Cumulative distributions'!$A17)/COUNTIFS(Data!$M$2:$M$66,"&gt;0",Data!$D$2:$D$66,"AI")</f>
        <v>0</v>
      </c>
      <c r="P17">
        <f>COUNTIFS(Data!$D$2:$D$66,"Futurist",Data!$M$2:$M$66,"&lt;"&amp;'Cumulative distributions'!$A17)/COUNTIFS(Data!$M$2:$M$66,"&gt;0",Data!$D$2:$D$66,"Futurist")</f>
        <v>0</v>
      </c>
      <c r="Q17">
        <f>COUNTIFS(Data!$D$2:$D$66,"Other",Data!$M$2:$M$66,"&lt;"&amp;'Cumulative distributions'!$A17)/COUNTIFS(Data!$M$2:$M$66,"&gt;0",Data!$D$2:$D$66,"Other")</f>
        <v>0</v>
      </c>
      <c r="S17">
        <f>COUNTIFS(Data!$H$2:$H$66,"&lt;2000",Data!$M$2:$M$66,"&lt;"&amp;'Cumulative distributions'!$A17)/COUNTIFS(Data!$M$2:$M$66,"&gt;0",Data!$H$2:$H$66,"&lt;2000")</f>
        <v>0</v>
      </c>
      <c r="T17">
        <f>COUNTIFS(Data!$H$2:$H$66,"&gt;1999",Data!$M$2:$M$66,"&lt;"&amp;'Cumulative distributions'!$A17)/COUNTIFS(Data!$M$2:$M$66,"&gt;0",Data!$H$2:$H$66,"&gt;1999")</f>
        <v>0</v>
      </c>
      <c r="V17">
        <f>COUNTIFS(Data!$AD$2:$AD$66,1,Data!$H$2:$H$66,"&gt;1999",Data!$M$2:$M$66,"&lt;"&amp;'Cumulative distributions'!$A17)/COUNTIFS(Data!$M$2:$M$66,"&gt;0",Data!$AD$2:$AD$66,1,Data!$H$2:$H$66,"&gt;1999")</f>
        <v>0</v>
      </c>
      <c r="W17">
        <f>COUNTIFS(Data!$AD$2:$AD$66,0,Data!$H$2:$H$66,"&gt;1999",Data!$M$2:$M$66,"&lt;"&amp;'Cumulative distributions'!$A17)/COUNTIFS(Data!$M$2:$M$66,"&gt;0",Data!$AD$2:$AD$66,0,Data!$H$2:$H$66,"&gt;1999")</f>
        <v>0</v>
      </c>
      <c r="AH17">
        <f t="shared" si="0"/>
        <v>0</v>
      </c>
    </row>
    <row r="18" spans="1:34" ht="12.75">
      <c r="A18">
        <v>1976</v>
      </c>
      <c r="B18">
        <f>COUNTIF(Data!$M$2:$M$66,"&lt;"&amp;A18)/COUNT(Data!$M$2:$M$66)</f>
        <v>0</v>
      </c>
      <c r="C18">
        <f>COUNTIF(Data!$L$2:$L$66,"&lt;"&amp;A18)/COUNT(Data!$L$2:$L$66)</f>
        <v>0.018867924528301886</v>
      </c>
      <c r="E18">
        <f>COUNTIFS(Data!$D$2:$D$66,"AI",Data!$H$2:$H$66,"&lt;2000",Data!$M$2:$M$66,"&lt;"&amp;'Cumulative distributions'!$A18)/COUNTIFS(Data!$M$2:$M$66,"&gt;0",Data!$D$2:$D$66,"AI",Data!$H$2:$H$66,"&lt;2000")</f>
        <v>0</v>
      </c>
      <c r="F18">
        <f>COUNTIFS(Data!$D$2:$D$66,"AI",Data!$H$2:$H$66,"&gt;1999",Data!$M$2:$M$66,"&lt;"&amp;'Cumulative distributions'!$A18)/COUNTIFS(Data!$M$2:$M$66,"&gt;0",Data!$D$2:$D$66,"AI",Data!$H$2:$H$66,"&gt;1999")</f>
        <v>0</v>
      </c>
      <c r="G18" t="e">
        <f>COUNTIFS(Data!$D$2:$D$66,"AGI",Data!$H$2:$H$66,"&lt;2000",Data!$M$2:$M$66,"&lt;"&amp;'Cumulative distributions'!$A18)/COUNTIFS(Data!$M$2:$M$66,"&gt;0",Data!$D$2:$D$66,"AGI",Data!$H$2:$H$66,"&lt;2000")</f>
        <v>#DIV/0!</v>
      </c>
      <c r="H18">
        <f>COUNTIFS(Data!$D$2:$D$66,"AGI",Data!$H$2:$H$66,"&gt;1999",Data!$M$2:$M$66,"&lt;"&amp;'Cumulative distributions'!$A18)/COUNTIFS(Data!$M$2:$M$66,"&gt;0",Data!$D$2:$D$66,"AGI",Data!$H$2:$H$66,"&gt;1999")</f>
        <v>0</v>
      </c>
      <c r="I18">
        <f>COUNTIFS(Data!$D$2:$D$66,"Futurist",Data!$H$2:$H$66,"&lt;2000",Data!$M$2:$M$66,"&lt;"&amp;'Cumulative distributions'!$A18)/COUNTIFS(Data!$M$2:$M$66,"&gt;0",Data!$D$2:$D$66,"Futurist",Data!$H$2:$H$66,"&lt;2000")</f>
        <v>0</v>
      </c>
      <c r="J18">
        <f>COUNTIFS(Data!$D$2:$D$66,"Futurist",Data!$H$2:$H$66,"&gt;1999",Data!$M$2:$M$66,"&lt;"&amp;'Cumulative distributions'!$A18)/COUNTIFS(Data!$M$2:$M$66,"&gt;0",Data!$D$2:$D$66,"Futurist",Data!$H$2:$H$66,"&gt;1999")</f>
        <v>0</v>
      </c>
      <c r="K18">
        <f>COUNTIFS(Data!$D$2:$D$66,"Other",Data!$H$2:$H$66,"&lt;2000",Data!$M$2:$M$66,"&lt;"&amp;'Cumulative distributions'!$A18)/COUNTIFS(Data!$M$2:$M$66,"&gt;0",Data!$D$2:$D$66,"Other",Data!$H$2:$H$66,"&lt;2000")</f>
        <v>0</v>
      </c>
      <c r="L18">
        <f>COUNTIFS(Data!$D$2:$D$66,"Other",Data!$H$2:$H$66,"&gt;1999",Data!$M$2:$M$66,"&lt;"&amp;'Cumulative distributions'!$A18)/COUNTIFS(Data!$M$2:$M$66,"&gt;0",Data!$D$2:$D$66,"Other",Data!$H$2:$H$66,"&gt;1999")</f>
        <v>0</v>
      </c>
      <c r="N18">
        <f>COUNTIFS(Data!$D$2:$D$66,"AGI",Data!$M$2:$M$66,"&lt;"&amp;'Cumulative distributions'!$A18)/COUNTIFS(Data!$M$2:$M$66,"&gt;0",Data!$D$2:$D$66,"AGI")</f>
        <v>0</v>
      </c>
      <c r="O18">
        <f>COUNTIFS(Data!$D$2:$D$66,"AI",Data!$M$2:$M$66,"&lt;"&amp;'Cumulative distributions'!$A18)/COUNTIFS(Data!$M$2:$M$66,"&gt;0",Data!$D$2:$D$66,"AI")</f>
        <v>0</v>
      </c>
      <c r="P18">
        <f>COUNTIFS(Data!$D$2:$D$66,"Futurist",Data!$M$2:$M$66,"&lt;"&amp;'Cumulative distributions'!$A18)/COUNTIFS(Data!$M$2:$M$66,"&gt;0",Data!$D$2:$D$66,"Futurist")</f>
        <v>0</v>
      </c>
      <c r="Q18">
        <f>COUNTIFS(Data!$D$2:$D$66,"Other",Data!$M$2:$M$66,"&lt;"&amp;'Cumulative distributions'!$A18)/COUNTIFS(Data!$M$2:$M$66,"&gt;0",Data!$D$2:$D$66,"Other")</f>
        <v>0</v>
      </c>
      <c r="S18">
        <f>COUNTIFS(Data!$H$2:$H$66,"&lt;2000",Data!$M$2:$M$66,"&lt;"&amp;'Cumulative distributions'!$A18)/COUNTIFS(Data!$M$2:$M$66,"&gt;0",Data!$H$2:$H$66,"&lt;2000")</f>
        <v>0</v>
      </c>
      <c r="T18">
        <f>COUNTIFS(Data!$H$2:$H$66,"&gt;1999",Data!$M$2:$M$66,"&lt;"&amp;'Cumulative distributions'!$A18)/COUNTIFS(Data!$M$2:$M$66,"&gt;0",Data!$H$2:$H$66,"&gt;1999")</f>
        <v>0</v>
      </c>
      <c r="V18">
        <f>COUNTIFS(Data!$AD$2:$AD$66,1,Data!$H$2:$H$66,"&gt;1999",Data!$M$2:$M$66,"&lt;"&amp;'Cumulative distributions'!$A18)/COUNTIFS(Data!$M$2:$M$66,"&gt;0",Data!$AD$2:$AD$66,1,Data!$H$2:$H$66,"&gt;1999")</f>
        <v>0</v>
      </c>
      <c r="W18">
        <f>COUNTIFS(Data!$AD$2:$AD$66,0,Data!$H$2:$H$66,"&gt;1999",Data!$M$2:$M$66,"&lt;"&amp;'Cumulative distributions'!$A18)/COUNTIFS(Data!$M$2:$M$66,"&gt;0",Data!$AD$2:$AD$66,0,Data!$H$2:$H$66,"&gt;1999")</f>
        <v>0</v>
      </c>
      <c r="AH18">
        <f t="shared" si="0"/>
        <v>0</v>
      </c>
    </row>
    <row r="19" spans="1:34" ht="12.75">
      <c r="A19">
        <v>1977</v>
      </c>
      <c r="B19">
        <f>COUNTIF(Data!$M$2:$M$66,"&lt;"&amp;A19)/COUNT(Data!$M$2:$M$66)</f>
        <v>0.017241379310344827</v>
      </c>
      <c r="C19">
        <f>COUNTIF(Data!$L$2:$L$66,"&lt;"&amp;A19)/COUNT(Data!$L$2:$L$66)</f>
        <v>0.03773584905660377</v>
      </c>
      <c r="E19">
        <f>COUNTIFS(Data!$D$2:$D$66,"AI",Data!$H$2:$H$66,"&lt;2000",Data!$M$2:$M$66,"&lt;"&amp;'Cumulative distributions'!$A19)/COUNTIFS(Data!$M$2:$M$66,"&gt;0",Data!$D$2:$D$66,"AI",Data!$H$2:$H$66,"&lt;2000")</f>
        <v>0.14285714285714285</v>
      </c>
      <c r="F19">
        <f>COUNTIFS(Data!$D$2:$D$66,"AI",Data!$H$2:$H$66,"&gt;1999",Data!$M$2:$M$66,"&lt;"&amp;'Cumulative distributions'!$A19)/COUNTIFS(Data!$M$2:$M$66,"&gt;0",Data!$D$2:$D$66,"AI",Data!$H$2:$H$66,"&gt;1999")</f>
        <v>0</v>
      </c>
      <c r="G19" t="e">
        <f>COUNTIFS(Data!$D$2:$D$66,"AGI",Data!$H$2:$H$66,"&lt;2000",Data!$M$2:$M$66,"&lt;"&amp;'Cumulative distributions'!$A19)/COUNTIFS(Data!$M$2:$M$66,"&gt;0",Data!$D$2:$D$66,"AGI",Data!$H$2:$H$66,"&lt;2000")</f>
        <v>#DIV/0!</v>
      </c>
      <c r="H19">
        <f>COUNTIFS(Data!$D$2:$D$66,"AGI",Data!$H$2:$H$66,"&gt;1999",Data!$M$2:$M$66,"&lt;"&amp;'Cumulative distributions'!$A19)/COUNTIFS(Data!$M$2:$M$66,"&gt;0",Data!$D$2:$D$66,"AGI",Data!$H$2:$H$66,"&gt;1999")</f>
        <v>0</v>
      </c>
      <c r="I19">
        <f>COUNTIFS(Data!$D$2:$D$66,"Futurist",Data!$H$2:$H$66,"&lt;2000",Data!$M$2:$M$66,"&lt;"&amp;'Cumulative distributions'!$A19)/COUNTIFS(Data!$M$2:$M$66,"&gt;0",Data!$D$2:$D$66,"Futurist",Data!$H$2:$H$66,"&lt;2000")</f>
        <v>0</v>
      </c>
      <c r="J19">
        <f>COUNTIFS(Data!$D$2:$D$66,"Futurist",Data!$H$2:$H$66,"&gt;1999",Data!$M$2:$M$66,"&lt;"&amp;'Cumulative distributions'!$A19)/COUNTIFS(Data!$M$2:$M$66,"&gt;0",Data!$D$2:$D$66,"Futurist",Data!$H$2:$H$66,"&gt;1999")</f>
        <v>0</v>
      </c>
      <c r="K19">
        <f>COUNTIFS(Data!$D$2:$D$66,"Other",Data!$H$2:$H$66,"&lt;2000",Data!$M$2:$M$66,"&lt;"&amp;'Cumulative distributions'!$A19)/COUNTIFS(Data!$M$2:$M$66,"&gt;0",Data!$D$2:$D$66,"Other",Data!$H$2:$H$66,"&lt;2000")</f>
        <v>0</v>
      </c>
      <c r="L19">
        <f>COUNTIFS(Data!$D$2:$D$66,"Other",Data!$H$2:$H$66,"&gt;1999",Data!$M$2:$M$66,"&lt;"&amp;'Cumulative distributions'!$A19)/COUNTIFS(Data!$M$2:$M$66,"&gt;0",Data!$D$2:$D$66,"Other",Data!$H$2:$H$66,"&gt;1999")</f>
        <v>0</v>
      </c>
      <c r="N19">
        <f>COUNTIFS(Data!$D$2:$D$66,"AGI",Data!$M$2:$M$66,"&lt;"&amp;'Cumulative distributions'!$A19)/COUNTIFS(Data!$M$2:$M$66,"&gt;0",Data!$D$2:$D$66,"AGI")</f>
        <v>0</v>
      </c>
      <c r="O19">
        <f>COUNTIFS(Data!$D$2:$D$66,"AI",Data!$M$2:$M$66,"&lt;"&amp;'Cumulative distributions'!$A19)/COUNTIFS(Data!$M$2:$M$66,"&gt;0",Data!$D$2:$D$66,"AI")</f>
        <v>0.045454545454545456</v>
      </c>
      <c r="P19">
        <f>COUNTIFS(Data!$D$2:$D$66,"Futurist",Data!$M$2:$M$66,"&lt;"&amp;'Cumulative distributions'!$A19)/COUNTIFS(Data!$M$2:$M$66,"&gt;0",Data!$D$2:$D$66,"Futurist")</f>
        <v>0</v>
      </c>
      <c r="Q19">
        <f>COUNTIFS(Data!$D$2:$D$66,"Other",Data!$M$2:$M$66,"&lt;"&amp;'Cumulative distributions'!$A19)/COUNTIFS(Data!$M$2:$M$66,"&gt;0",Data!$D$2:$D$66,"Other")</f>
        <v>0</v>
      </c>
      <c r="S19">
        <f>COUNTIFS(Data!$H$2:$H$66,"&lt;2000",Data!$M$2:$M$66,"&lt;"&amp;'Cumulative distributions'!$A19)/COUNTIFS(Data!$M$2:$M$66,"&gt;0",Data!$H$2:$H$66,"&lt;2000")</f>
        <v>0.05555555555555555</v>
      </c>
      <c r="T19">
        <f>COUNTIFS(Data!$H$2:$H$66,"&gt;1999",Data!$M$2:$M$66,"&lt;"&amp;'Cumulative distributions'!$A19)/COUNTIFS(Data!$M$2:$M$66,"&gt;0",Data!$H$2:$H$66,"&gt;1999")</f>
        <v>0</v>
      </c>
      <c r="V19">
        <f>COUNTIFS(Data!$AD$2:$AD$66,1,Data!$H$2:$H$66,"&gt;1999",Data!$M$2:$M$66,"&lt;"&amp;'Cumulative distributions'!$A19)/COUNTIFS(Data!$M$2:$M$66,"&gt;0",Data!$AD$2:$AD$66,1,Data!$H$2:$H$66,"&gt;1999")</f>
        <v>0</v>
      </c>
      <c r="W19">
        <f>COUNTIFS(Data!$AD$2:$AD$66,0,Data!$H$2:$H$66,"&gt;1999",Data!$M$2:$M$66,"&lt;"&amp;'Cumulative distributions'!$A19)/COUNTIFS(Data!$M$2:$M$66,"&gt;0",Data!$AD$2:$AD$66,0,Data!$H$2:$H$66,"&gt;1999")</f>
        <v>0</v>
      </c>
      <c r="AH19">
        <f t="shared" si="0"/>
        <v>0</v>
      </c>
    </row>
    <row r="20" spans="1:34" ht="12.75">
      <c r="A20">
        <v>1978</v>
      </c>
      <c r="B20">
        <f>COUNTIF(Data!$M$2:$M$66,"&lt;"&amp;A20)/COUNT(Data!$M$2:$M$66)</f>
        <v>0.017241379310344827</v>
      </c>
      <c r="C20">
        <f>COUNTIF(Data!$L$2:$L$66,"&lt;"&amp;A20)/COUNT(Data!$L$2:$L$66)</f>
        <v>0.03773584905660377</v>
      </c>
      <c r="E20">
        <f>COUNTIFS(Data!$D$2:$D$66,"AI",Data!$H$2:$H$66,"&lt;2000",Data!$M$2:$M$66,"&lt;"&amp;'Cumulative distributions'!$A20)/COUNTIFS(Data!$M$2:$M$66,"&gt;0",Data!$D$2:$D$66,"AI",Data!$H$2:$H$66,"&lt;2000")</f>
        <v>0.14285714285714285</v>
      </c>
      <c r="F20">
        <f>COUNTIFS(Data!$D$2:$D$66,"AI",Data!$H$2:$H$66,"&gt;1999",Data!$M$2:$M$66,"&lt;"&amp;'Cumulative distributions'!$A20)/COUNTIFS(Data!$M$2:$M$66,"&gt;0",Data!$D$2:$D$66,"AI",Data!$H$2:$H$66,"&gt;1999")</f>
        <v>0</v>
      </c>
      <c r="G20" t="e">
        <f>COUNTIFS(Data!$D$2:$D$66,"AGI",Data!$H$2:$H$66,"&lt;2000",Data!$M$2:$M$66,"&lt;"&amp;'Cumulative distributions'!$A20)/COUNTIFS(Data!$M$2:$M$66,"&gt;0",Data!$D$2:$D$66,"AGI",Data!$H$2:$H$66,"&lt;2000")</f>
        <v>#DIV/0!</v>
      </c>
      <c r="H20">
        <f>COUNTIFS(Data!$D$2:$D$66,"AGI",Data!$H$2:$H$66,"&gt;1999",Data!$M$2:$M$66,"&lt;"&amp;'Cumulative distributions'!$A20)/COUNTIFS(Data!$M$2:$M$66,"&gt;0",Data!$D$2:$D$66,"AGI",Data!$H$2:$H$66,"&gt;1999")</f>
        <v>0</v>
      </c>
      <c r="I20">
        <f>COUNTIFS(Data!$D$2:$D$66,"Futurist",Data!$H$2:$H$66,"&lt;2000",Data!$M$2:$M$66,"&lt;"&amp;'Cumulative distributions'!$A20)/COUNTIFS(Data!$M$2:$M$66,"&gt;0",Data!$D$2:$D$66,"Futurist",Data!$H$2:$H$66,"&lt;2000")</f>
        <v>0</v>
      </c>
      <c r="J20">
        <f>COUNTIFS(Data!$D$2:$D$66,"Futurist",Data!$H$2:$H$66,"&gt;1999",Data!$M$2:$M$66,"&lt;"&amp;'Cumulative distributions'!$A20)/COUNTIFS(Data!$M$2:$M$66,"&gt;0",Data!$D$2:$D$66,"Futurist",Data!$H$2:$H$66,"&gt;1999")</f>
        <v>0</v>
      </c>
      <c r="K20">
        <f>COUNTIFS(Data!$D$2:$D$66,"Other",Data!$H$2:$H$66,"&lt;2000",Data!$M$2:$M$66,"&lt;"&amp;'Cumulative distributions'!$A20)/COUNTIFS(Data!$M$2:$M$66,"&gt;0",Data!$D$2:$D$66,"Other",Data!$H$2:$H$66,"&lt;2000")</f>
        <v>0</v>
      </c>
      <c r="L20">
        <f>COUNTIFS(Data!$D$2:$D$66,"Other",Data!$H$2:$H$66,"&gt;1999",Data!$M$2:$M$66,"&lt;"&amp;'Cumulative distributions'!$A20)/COUNTIFS(Data!$M$2:$M$66,"&gt;0",Data!$D$2:$D$66,"Other",Data!$H$2:$H$66,"&gt;1999")</f>
        <v>0</v>
      </c>
      <c r="N20">
        <f>COUNTIFS(Data!$D$2:$D$66,"AGI",Data!$M$2:$M$66,"&lt;"&amp;'Cumulative distributions'!$A20)/COUNTIFS(Data!$M$2:$M$66,"&gt;0",Data!$D$2:$D$66,"AGI")</f>
        <v>0</v>
      </c>
      <c r="O20">
        <f>COUNTIFS(Data!$D$2:$D$66,"AI",Data!$M$2:$M$66,"&lt;"&amp;'Cumulative distributions'!$A20)/COUNTIFS(Data!$M$2:$M$66,"&gt;0",Data!$D$2:$D$66,"AI")</f>
        <v>0.045454545454545456</v>
      </c>
      <c r="P20">
        <f>COUNTIFS(Data!$D$2:$D$66,"Futurist",Data!$M$2:$M$66,"&lt;"&amp;'Cumulative distributions'!$A20)/COUNTIFS(Data!$M$2:$M$66,"&gt;0",Data!$D$2:$D$66,"Futurist")</f>
        <v>0</v>
      </c>
      <c r="Q20">
        <f>COUNTIFS(Data!$D$2:$D$66,"Other",Data!$M$2:$M$66,"&lt;"&amp;'Cumulative distributions'!$A20)/COUNTIFS(Data!$M$2:$M$66,"&gt;0",Data!$D$2:$D$66,"Other")</f>
        <v>0</v>
      </c>
      <c r="S20">
        <f>COUNTIFS(Data!$H$2:$H$66,"&lt;2000",Data!$M$2:$M$66,"&lt;"&amp;'Cumulative distributions'!$A20)/COUNTIFS(Data!$M$2:$M$66,"&gt;0",Data!$H$2:$H$66,"&lt;2000")</f>
        <v>0.05555555555555555</v>
      </c>
      <c r="T20">
        <f>COUNTIFS(Data!$H$2:$H$66,"&gt;1999",Data!$M$2:$M$66,"&lt;"&amp;'Cumulative distributions'!$A20)/COUNTIFS(Data!$M$2:$M$66,"&gt;0",Data!$H$2:$H$66,"&gt;1999")</f>
        <v>0</v>
      </c>
      <c r="V20">
        <f>COUNTIFS(Data!$AD$2:$AD$66,1,Data!$H$2:$H$66,"&gt;1999",Data!$M$2:$M$66,"&lt;"&amp;'Cumulative distributions'!$A20)/COUNTIFS(Data!$M$2:$M$66,"&gt;0",Data!$AD$2:$AD$66,1,Data!$H$2:$H$66,"&gt;1999")</f>
        <v>0</v>
      </c>
      <c r="W20">
        <f>COUNTIFS(Data!$AD$2:$AD$66,0,Data!$H$2:$H$66,"&gt;1999",Data!$M$2:$M$66,"&lt;"&amp;'Cumulative distributions'!$A20)/COUNTIFS(Data!$M$2:$M$66,"&gt;0",Data!$AD$2:$AD$66,0,Data!$H$2:$H$66,"&gt;1999")</f>
        <v>0</v>
      </c>
      <c r="AH20">
        <f t="shared" si="0"/>
        <v>0</v>
      </c>
    </row>
    <row r="21" spans="1:34" ht="12.75">
      <c r="A21">
        <v>1979</v>
      </c>
      <c r="B21">
        <f>COUNTIF(Data!$M$2:$M$66,"&lt;"&amp;A21)/COUNT(Data!$M$2:$M$66)</f>
        <v>0.034482758620689655</v>
      </c>
      <c r="C21">
        <f>COUNTIF(Data!$L$2:$L$66,"&lt;"&amp;A21)/COUNT(Data!$L$2:$L$66)</f>
        <v>0.05660377358490566</v>
      </c>
      <c r="E21">
        <f>COUNTIFS(Data!$D$2:$D$66,"AI",Data!$H$2:$H$66,"&lt;2000",Data!$M$2:$M$66,"&lt;"&amp;'Cumulative distributions'!$A21)/COUNTIFS(Data!$M$2:$M$66,"&gt;0",Data!$D$2:$D$66,"AI",Data!$H$2:$H$66,"&lt;2000")</f>
        <v>0.14285714285714285</v>
      </c>
      <c r="F21">
        <f>COUNTIFS(Data!$D$2:$D$66,"AI",Data!$H$2:$H$66,"&gt;1999",Data!$M$2:$M$66,"&lt;"&amp;'Cumulative distributions'!$A21)/COUNTIFS(Data!$M$2:$M$66,"&gt;0",Data!$D$2:$D$66,"AI",Data!$H$2:$H$66,"&gt;1999")</f>
        <v>0</v>
      </c>
      <c r="G21" t="e">
        <f>COUNTIFS(Data!$D$2:$D$66,"AGI",Data!$H$2:$H$66,"&lt;2000",Data!$M$2:$M$66,"&lt;"&amp;'Cumulative distributions'!$A21)/COUNTIFS(Data!$M$2:$M$66,"&gt;0",Data!$D$2:$D$66,"AGI",Data!$H$2:$H$66,"&lt;2000")</f>
        <v>#DIV/0!</v>
      </c>
      <c r="H21">
        <f>COUNTIFS(Data!$D$2:$D$66,"AGI",Data!$H$2:$H$66,"&gt;1999",Data!$M$2:$M$66,"&lt;"&amp;'Cumulative distributions'!$A21)/COUNTIFS(Data!$M$2:$M$66,"&gt;0",Data!$D$2:$D$66,"AGI",Data!$H$2:$H$66,"&gt;1999")</f>
        <v>0</v>
      </c>
      <c r="I21">
        <f>COUNTIFS(Data!$D$2:$D$66,"Futurist",Data!$H$2:$H$66,"&lt;2000",Data!$M$2:$M$66,"&lt;"&amp;'Cumulative distributions'!$A21)/COUNTIFS(Data!$M$2:$M$66,"&gt;0",Data!$D$2:$D$66,"Futurist",Data!$H$2:$H$66,"&lt;2000")</f>
        <v>0</v>
      </c>
      <c r="J21">
        <f>COUNTIFS(Data!$D$2:$D$66,"Futurist",Data!$H$2:$H$66,"&gt;1999",Data!$M$2:$M$66,"&lt;"&amp;'Cumulative distributions'!$A21)/COUNTIFS(Data!$M$2:$M$66,"&gt;0",Data!$D$2:$D$66,"Futurist",Data!$H$2:$H$66,"&gt;1999")</f>
        <v>0</v>
      </c>
      <c r="K21">
        <f>COUNTIFS(Data!$D$2:$D$66,"Other",Data!$H$2:$H$66,"&lt;2000",Data!$M$2:$M$66,"&lt;"&amp;'Cumulative distributions'!$A21)/COUNTIFS(Data!$M$2:$M$66,"&gt;0",Data!$D$2:$D$66,"Other",Data!$H$2:$H$66,"&lt;2000")</f>
        <v>0.3333333333333333</v>
      </c>
      <c r="L21">
        <f>COUNTIFS(Data!$D$2:$D$66,"Other",Data!$H$2:$H$66,"&gt;1999",Data!$M$2:$M$66,"&lt;"&amp;'Cumulative distributions'!$A21)/COUNTIFS(Data!$M$2:$M$66,"&gt;0",Data!$D$2:$D$66,"Other",Data!$H$2:$H$66,"&gt;1999")</f>
        <v>0</v>
      </c>
      <c r="N21">
        <f>COUNTIFS(Data!$D$2:$D$66,"AGI",Data!$M$2:$M$66,"&lt;"&amp;'Cumulative distributions'!$A21)/COUNTIFS(Data!$M$2:$M$66,"&gt;0",Data!$D$2:$D$66,"AGI")</f>
        <v>0</v>
      </c>
      <c r="O21">
        <f>COUNTIFS(Data!$D$2:$D$66,"AI",Data!$M$2:$M$66,"&lt;"&amp;'Cumulative distributions'!$A21)/COUNTIFS(Data!$M$2:$M$66,"&gt;0",Data!$D$2:$D$66,"AI")</f>
        <v>0.045454545454545456</v>
      </c>
      <c r="P21">
        <f>COUNTIFS(Data!$D$2:$D$66,"Futurist",Data!$M$2:$M$66,"&lt;"&amp;'Cumulative distributions'!$A21)/COUNTIFS(Data!$M$2:$M$66,"&gt;0",Data!$D$2:$D$66,"Futurist")</f>
        <v>0</v>
      </c>
      <c r="Q21">
        <f>COUNTIFS(Data!$D$2:$D$66,"Other",Data!$M$2:$M$66,"&lt;"&amp;'Cumulative distributions'!$A21)/COUNTIFS(Data!$M$2:$M$66,"&gt;0",Data!$D$2:$D$66,"Other")</f>
        <v>0.125</v>
      </c>
      <c r="S21">
        <f>COUNTIFS(Data!$H$2:$H$66,"&lt;2000",Data!$M$2:$M$66,"&lt;"&amp;'Cumulative distributions'!$A21)/COUNTIFS(Data!$M$2:$M$66,"&gt;0",Data!$H$2:$H$66,"&lt;2000")</f>
        <v>0.1111111111111111</v>
      </c>
      <c r="T21">
        <f>COUNTIFS(Data!$H$2:$H$66,"&gt;1999",Data!$M$2:$M$66,"&lt;"&amp;'Cumulative distributions'!$A21)/COUNTIFS(Data!$M$2:$M$66,"&gt;0",Data!$H$2:$H$66,"&gt;1999")</f>
        <v>0</v>
      </c>
      <c r="V21">
        <f>COUNTIFS(Data!$AD$2:$AD$66,1,Data!$H$2:$H$66,"&gt;1999",Data!$M$2:$M$66,"&lt;"&amp;'Cumulative distributions'!$A21)/COUNTIFS(Data!$M$2:$M$66,"&gt;0",Data!$AD$2:$AD$66,1,Data!$H$2:$H$66,"&gt;1999")</f>
        <v>0</v>
      </c>
      <c r="W21">
        <f>COUNTIFS(Data!$AD$2:$AD$66,0,Data!$H$2:$H$66,"&gt;1999",Data!$M$2:$M$66,"&lt;"&amp;'Cumulative distributions'!$A21)/COUNTIFS(Data!$M$2:$M$66,"&gt;0",Data!$AD$2:$AD$66,0,Data!$H$2:$H$66,"&gt;1999")</f>
        <v>0</v>
      </c>
      <c r="AH21">
        <f t="shared" si="0"/>
        <v>0</v>
      </c>
    </row>
    <row r="22" spans="1:34" ht="12.75">
      <c r="A22">
        <v>1980</v>
      </c>
      <c r="B22">
        <f>COUNTIF(Data!$M$2:$M$66,"&lt;"&amp;A22)/COUNT(Data!$M$2:$M$66)</f>
        <v>0.034482758620689655</v>
      </c>
      <c r="C22">
        <f>COUNTIF(Data!$L$2:$L$66,"&lt;"&amp;A22)/COUNT(Data!$L$2:$L$66)</f>
        <v>0.05660377358490566</v>
      </c>
      <c r="E22">
        <f>COUNTIFS(Data!$D$2:$D$66,"AI",Data!$H$2:$H$66,"&lt;2000",Data!$M$2:$M$66,"&lt;"&amp;'Cumulative distributions'!$A22)/COUNTIFS(Data!$M$2:$M$66,"&gt;0",Data!$D$2:$D$66,"AI",Data!$H$2:$H$66,"&lt;2000")</f>
        <v>0.14285714285714285</v>
      </c>
      <c r="F22">
        <f>COUNTIFS(Data!$D$2:$D$66,"AI",Data!$H$2:$H$66,"&gt;1999",Data!$M$2:$M$66,"&lt;"&amp;'Cumulative distributions'!$A22)/COUNTIFS(Data!$M$2:$M$66,"&gt;0",Data!$D$2:$D$66,"AI",Data!$H$2:$H$66,"&gt;1999")</f>
        <v>0</v>
      </c>
      <c r="G22" t="e">
        <f>COUNTIFS(Data!$D$2:$D$66,"AGI",Data!$H$2:$H$66,"&lt;2000",Data!$M$2:$M$66,"&lt;"&amp;'Cumulative distributions'!$A22)/COUNTIFS(Data!$M$2:$M$66,"&gt;0",Data!$D$2:$D$66,"AGI",Data!$H$2:$H$66,"&lt;2000")</f>
        <v>#DIV/0!</v>
      </c>
      <c r="H22">
        <f>COUNTIFS(Data!$D$2:$D$66,"AGI",Data!$H$2:$H$66,"&gt;1999",Data!$M$2:$M$66,"&lt;"&amp;'Cumulative distributions'!$A22)/COUNTIFS(Data!$M$2:$M$66,"&gt;0",Data!$D$2:$D$66,"AGI",Data!$H$2:$H$66,"&gt;1999")</f>
        <v>0</v>
      </c>
      <c r="I22">
        <f>COUNTIFS(Data!$D$2:$D$66,"Futurist",Data!$H$2:$H$66,"&lt;2000",Data!$M$2:$M$66,"&lt;"&amp;'Cumulative distributions'!$A22)/COUNTIFS(Data!$M$2:$M$66,"&gt;0",Data!$D$2:$D$66,"Futurist",Data!$H$2:$H$66,"&lt;2000")</f>
        <v>0</v>
      </c>
      <c r="J22">
        <f>COUNTIFS(Data!$D$2:$D$66,"Futurist",Data!$H$2:$H$66,"&gt;1999",Data!$M$2:$M$66,"&lt;"&amp;'Cumulative distributions'!$A22)/COUNTIFS(Data!$M$2:$M$66,"&gt;0",Data!$D$2:$D$66,"Futurist",Data!$H$2:$H$66,"&gt;1999")</f>
        <v>0</v>
      </c>
      <c r="K22">
        <f>COUNTIFS(Data!$D$2:$D$66,"Other",Data!$H$2:$H$66,"&lt;2000",Data!$M$2:$M$66,"&lt;"&amp;'Cumulative distributions'!$A22)/COUNTIFS(Data!$M$2:$M$66,"&gt;0",Data!$D$2:$D$66,"Other",Data!$H$2:$H$66,"&lt;2000")</f>
        <v>0.3333333333333333</v>
      </c>
      <c r="L22">
        <f>COUNTIFS(Data!$D$2:$D$66,"Other",Data!$H$2:$H$66,"&gt;1999",Data!$M$2:$M$66,"&lt;"&amp;'Cumulative distributions'!$A22)/COUNTIFS(Data!$M$2:$M$66,"&gt;0",Data!$D$2:$D$66,"Other",Data!$H$2:$H$66,"&gt;1999")</f>
        <v>0</v>
      </c>
      <c r="N22">
        <f>COUNTIFS(Data!$D$2:$D$66,"AGI",Data!$M$2:$M$66,"&lt;"&amp;'Cumulative distributions'!$A22)/COUNTIFS(Data!$M$2:$M$66,"&gt;0",Data!$D$2:$D$66,"AGI")</f>
        <v>0</v>
      </c>
      <c r="O22">
        <f>COUNTIFS(Data!$D$2:$D$66,"AI",Data!$M$2:$M$66,"&lt;"&amp;'Cumulative distributions'!$A22)/COUNTIFS(Data!$M$2:$M$66,"&gt;0",Data!$D$2:$D$66,"AI")</f>
        <v>0.045454545454545456</v>
      </c>
      <c r="P22">
        <f>COUNTIFS(Data!$D$2:$D$66,"Futurist",Data!$M$2:$M$66,"&lt;"&amp;'Cumulative distributions'!$A22)/COUNTIFS(Data!$M$2:$M$66,"&gt;0",Data!$D$2:$D$66,"Futurist")</f>
        <v>0</v>
      </c>
      <c r="Q22">
        <f>COUNTIFS(Data!$D$2:$D$66,"Other",Data!$M$2:$M$66,"&lt;"&amp;'Cumulative distributions'!$A22)/COUNTIFS(Data!$M$2:$M$66,"&gt;0",Data!$D$2:$D$66,"Other")</f>
        <v>0.125</v>
      </c>
      <c r="S22">
        <f>COUNTIFS(Data!$H$2:$H$66,"&lt;2000",Data!$M$2:$M$66,"&lt;"&amp;'Cumulative distributions'!$A22)/COUNTIFS(Data!$M$2:$M$66,"&gt;0",Data!$H$2:$H$66,"&lt;2000")</f>
        <v>0.1111111111111111</v>
      </c>
      <c r="T22">
        <f>COUNTIFS(Data!$H$2:$H$66,"&gt;1999",Data!$M$2:$M$66,"&lt;"&amp;'Cumulative distributions'!$A22)/COUNTIFS(Data!$M$2:$M$66,"&gt;0",Data!$H$2:$H$66,"&gt;1999")</f>
        <v>0</v>
      </c>
      <c r="V22">
        <f>COUNTIFS(Data!$AD$2:$AD$66,1,Data!$H$2:$H$66,"&gt;1999",Data!$M$2:$M$66,"&lt;"&amp;'Cumulative distributions'!$A22)/COUNTIFS(Data!$M$2:$M$66,"&gt;0",Data!$AD$2:$AD$66,1,Data!$H$2:$H$66,"&gt;1999")</f>
        <v>0</v>
      </c>
      <c r="W22">
        <f>COUNTIFS(Data!$AD$2:$AD$66,0,Data!$H$2:$H$66,"&gt;1999",Data!$M$2:$M$66,"&lt;"&amp;'Cumulative distributions'!$A22)/COUNTIFS(Data!$M$2:$M$66,"&gt;0",Data!$AD$2:$AD$66,0,Data!$H$2:$H$66,"&gt;1999")</f>
        <v>0</v>
      </c>
      <c r="AH22">
        <f t="shared" si="0"/>
        <v>0</v>
      </c>
    </row>
    <row r="23" spans="1:34" ht="12.75">
      <c r="A23">
        <v>1981</v>
      </c>
      <c r="B23">
        <f>COUNTIF(Data!$M$2:$M$66,"&lt;"&amp;A23)/COUNT(Data!$M$2:$M$66)</f>
        <v>0.034482758620689655</v>
      </c>
      <c r="C23">
        <f>COUNTIF(Data!$L$2:$L$66,"&lt;"&amp;A23)/COUNT(Data!$L$2:$L$66)</f>
        <v>0.05660377358490566</v>
      </c>
      <c r="E23">
        <f>COUNTIFS(Data!$D$2:$D$66,"AI",Data!$H$2:$H$66,"&lt;2000",Data!$M$2:$M$66,"&lt;"&amp;'Cumulative distributions'!$A23)/COUNTIFS(Data!$M$2:$M$66,"&gt;0",Data!$D$2:$D$66,"AI",Data!$H$2:$H$66,"&lt;2000")</f>
        <v>0.14285714285714285</v>
      </c>
      <c r="F23">
        <f>COUNTIFS(Data!$D$2:$D$66,"AI",Data!$H$2:$H$66,"&gt;1999",Data!$M$2:$M$66,"&lt;"&amp;'Cumulative distributions'!$A23)/COUNTIFS(Data!$M$2:$M$66,"&gt;0",Data!$D$2:$D$66,"AI",Data!$H$2:$H$66,"&gt;1999")</f>
        <v>0</v>
      </c>
      <c r="G23" t="e">
        <f>COUNTIFS(Data!$D$2:$D$66,"AGI",Data!$H$2:$H$66,"&lt;2000",Data!$M$2:$M$66,"&lt;"&amp;'Cumulative distributions'!$A23)/COUNTIFS(Data!$M$2:$M$66,"&gt;0",Data!$D$2:$D$66,"AGI",Data!$H$2:$H$66,"&lt;2000")</f>
        <v>#DIV/0!</v>
      </c>
      <c r="H23">
        <f>COUNTIFS(Data!$D$2:$D$66,"AGI",Data!$H$2:$H$66,"&gt;1999",Data!$M$2:$M$66,"&lt;"&amp;'Cumulative distributions'!$A23)/COUNTIFS(Data!$M$2:$M$66,"&gt;0",Data!$D$2:$D$66,"AGI",Data!$H$2:$H$66,"&gt;1999")</f>
        <v>0</v>
      </c>
      <c r="I23">
        <f>COUNTIFS(Data!$D$2:$D$66,"Futurist",Data!$H$2:$H$66,"&lt;2000",Data!$M$2:$M$66,"&lt;"&amp;'Cumulative distributions'!$A23)/COUNTIFS(Data!$M$2:$M$66,"&gt;0",Data!$D$2:$D$66,"Futurist",Data!$H$2:$H$66,"&lt;2000")</f>
        <v>0</v>
      </c>
      <c r="J23">
        <f>COUNTIFS(Data!$D$2:$D$66,"Futurist",Data!$H$2:$H$66,"&gt;1999",Data!$M$2:$M$66,"&lt;"&amp;'Cumulative distributions'!$A23)/COUNTIFS(Data!$M$2:$M$66,"&gt;0",Data!$D$2:$D$66,"Futurist",Data!$H$2:$H$66,"&gt;1999")</f>
        <v>0</v>
      </c>
      <c r="K23">
        <f>COUNTIFS(Data!$D$2:$D$66,"Other",Data!$H$2:$H$66,"&lt;2000",Data!$M$2:$M$66,"&lt;"&amp;'Cumulative distributions'!$A23)/COUNTIFS(Data!$M$2:$M$66,"&gt;0",Data!$D$2:$D$66,"Other",Data!$H$2:$H$66,"&lt;2000")</f>
        <v>0.3333333333333333</v>
      </c>
      <c r="L23">
        <f>COUNTIFS(Data!$D$2:$D$66,"Other",Data!$H$2:$H$66,"&gt;1999",Data!$M$2:$M$66,"&lt;"&amp;'Cumulative distributions'!$A23)/COUNTIFS(Data!$M$2:$M$66,"&gt;0",Data!$D$2:$D$66,"Other",Data!$H$2:$H$66,"&gt;1999")</f>
        <v>0</v>
      </c>
      <c r="N23">
        <f>COUNTIFS(Data!$D$2:$D$66,"AGI",Data!$M$2:$M$66,"&lt;"&amp;'Cumulative distributions'!$A23)/COUNTIFS(Data!$M$2:$M$66,"&gt;0",Data!$D$2:$D$66,"AGI")</f>
        <v>0</v>
      </c>
      <c r="O23">
        <f>COUNTIFS(Data!$D$2:$D$66,"AI",Data!$M$2:$M$66,"&lt;"&amp;'Cumulative distributions'!$A23)/COUNTIFS(Data!$M$2:$M$66,"&gt;0",Data!$D$2:$D$66,"AI")</f>
        <v>0.045454545454545456</v>
      </c>
      <c r="P23">
        <f>COUNTIFS(Data!$D$2:$D$66,"Futurist",Data!$M$2:$M$66,"&lt;"&amp;'Cumulative distributions'!$A23)/COUNTIFS(Data!$M$2:$M$66,"&gt;0",Data!$D$2:$D$66,"Futurist")</f>
        <v>0</v>
      </c>
      <c r="Q23">
        <f>COUNTIFS(Data!$D$2:$D$66,"Other",Data!$M$2:$M$66,"&lt;"&amp;'Cumulative distributions'!$A23)/COUNTIFS(Data!$M$2:$M$66,"&gt;0",Data!$D$2:$D$66,"Other")</f>
        <v>0.125</v>
      </c>
      <c r="S23">
        <f>COUNTIFS(Data!$H$2:$H$66,"&lt;2000",Data!$M$2:$M$66,"&lt;"&amp;'Cumulative distributions'!$A23)/COUNTIFS(Data!$M$2:$M$66,"&gt;0",Data!$H$2:$H$66,"&lt;2000")</f>
        <v>0.1111111111111111</v>
      </c>
      <c r="T23">
        <f>COUNTIFS(Data!$H$2:$H$66,"&gt;1999",Data!$M$2:$M$66,"&lt;"&amp;'Cumulative distributions'!$A23)/COUNTIFS(Data!$M$2:$M$66,"&gt;0",Data!$H$2:$H$66,"&gt;1999")</f>
        <v>0</v>
      </c>
      <c r="V23">
        <f>COUNTIFS(Data!$AD$2:$AD$66,1,Data!$H$2:$H$66,"&gt;1999",Data!$M$2:$M$66,"&lt;"&amp;'Cumulative distributions'!$A23)/COUNTIFS(Data!$M$2:$M$66,"&gt;0",Data!$AD$2:$AD$66,1,Data!$H$2:$H$66,"&gt;1999")</f>
        <v>0</v>
      </c>
      <c r="W23">
        <f>COUNTIFS(Data!$AD$2:$AD$66,0,Data!$H$2:$H$66,"&gt;1999",Data!$M$2:$M$66,"&lt;"&amp;'Cumulative distributions'!$A23)/COUNTIFS(Data!$M$2:$M$66,"&gt;0",Data!$AD$2:$AD$66,0,Data!$H$2:$H$66,"&gt;1999")</f>
        <v>0</v>
      </c>
      <c r="AH23">
        <f t="shared" si="0"/>
        <v>0</v>
      </c>
    </row>
    <row r="24" spans="1:34" ht="12.75">
      <c r="A24">
        <v>1982</v>
      </c>
      <c r="B24">
        <f>COUNTIF(Data!$M$2:$M$66,"&lt;"&amp;A24)/COUNT(Data!$M$2:$M$66)</f>
        <v>0.034482758620689655</v>
      </c>
      <c r="C24">
        <f>COUNTIF(Data!$L$2:$L$66,"&lt;"&amp;A24)/COUNT(Data!$L$2:$L$66)</f>
        <v>0.05660377358490566</v>
      </c>
      <c r="E24">
        <f>COUNTIFS(Data!$D$2:$D$66,"AI",Data!$H$2:$H$66,"&lt;2000",Data!$M$2:$M$66,"&lt;"&amp;'Cumulative distributions'!$A24)/COUNTIFS(Data!$M$2:$M$66,"&gt;0",Data!$D$2:$D$66,"AI",Data!$H$2:$H$66,"&lt;2000")</f>
        <v>0.14285714285714285</v>
      </c>
      <c r="F24">
        <f>COUNTIFS(Data!$D$2:$D$66,"AI",Data!$H$2:$H$66,"&gt;1999",Data!$M$2:$M$66,"&lt;"&amp;'Cumulative distributions'!$A24)/COUNTIFS(Data!$M$2:$M$66,"&gt;0",Data!$D$2:$D$66,"AI",Data!$H$2:$H$66,"&gt;1999")</f>
        <v>0</v>
      </c>
      <c r="G24" t="e">
        <f>COUNTIFS(Data!$D$2:$D$66,"AGI",Data!$H$2:$H$66,"&lt;2000",Data!$M$2:$M$66,"&lt;"&amp;'Cumulative distributions'!$A24)/COUNTIFS(Data!$M$2:$M$66,"&gt;0",Data!$D$2:$D$66,"AGI",Data!$H$2:$H$66,"&lt;2000")</f>
        <v>#DIV/0!</v>
      </c>
      <c r="H24">
        <f>COUNTIFS(Data!$D$2:$D$66,"AGI",Data!$H$2:$H$66,"&gt;1999",Data!$M$2:$M$66,"&lt;"&amp;'Cumulative distributions'!$A24)/COUNTIFS(Data!$M$2:$M$66,"&gt;0",Data!$D$2:$D$66,"AGI",Data!$H$2:$H$66,"&gt;1999")</f>
        <v>0</v>
      </c>
      <c r="I24">
        <f>COUNTIFS(Data!$D$2:$D$66,"Futurist",Data!$H$2:$H$66,"&lt;2000",Data!$M$2:$M$66,"&lt;"&amp;'Cumulative distributions'!$A24)/COUNTIFS(Data!$M$2:$M$66,"&gt;0",Data!$D$2:$D$66,"Futurist",Data!$H$2:$H$66,"&lt;2000")</f>
        <v>0</v>
      </c>
      <c r="J24">
        <f>COUNTIFS(Data!$D$2:$D$66,"Futurist",Data!$H$2:$H$66,"&gt;1999",Data!$M$2:$M$66,"&lt;"&amp;'Cumulative distributions'!$A24)/COUNTIFS(Data!$M$2:$M$66,"&gt;0",Data!$D$2:$D$66,"Futurist",Data!$H$2:$H$66,"&gt;1999")</f>
        <v>0</v>
      </c>
      <c r="K24">
        <f>COUNTIFS(Data!$D$2:$D$66,"Other",Data!$H$2:$H$66,"&lt;2000",Data!$M$2:$M$66,"&lt;"&amp;'Cumulative distributions'!$A24)/COUNTIFS(Data!$M$2:$M$66,"&gt;0",Data!$D$2:$D$66,"Other",Data!$H$2:$H$66,"&lt;2000")</f>
        <v>0.3333333333333333</v>
      </c>
      <c r="L24">
        <f>COUNTIFS(Data!$D$2:$D$66,"Other",Data!$H$2:$H$66,"&gt;1999",Data!$M$2:$M$66,"&lt;"&amp;'Cumulative distributions'!$A24)/COUNTIFS(Data!$M$2:$M$66,"&gt;0",Data!$D$2:$D$66,"Other",Data!$H$2:$H$66,"&gt;1999")</f>
        <v>0</v>
      </c>
      <c r="N24">
        <f>COUNTIFS(Data!$D$2:$D$66,"AGI",Data!$M$2:$M$66,"&lt;"&amp;'Cumulative distributions'!$A24)/COUNTIFS(Data!$M$2:$M$66,"&gt;0",Data!$D$2:$D$66,"AGI")</f>
        <v>0</v>
      </c>
      <c r="O24">
        <f>COUNTIFS(Data!$D$2:$D$66,"AI",Data!$M$2:$M$66,"&lt;"&amp;'Cumulative distributions'!$A24)/COUNTIFS(Data!$M$2:$M$66,"&gt;0",Data!$D$2:$D$66,"AI")</f>
        <v>0.045454545454545456</v>
      </c>
      <c r="P24">
        <f>COUNTIFS(Data!$D$2:$D$66,"Futurist",Data!$M$2:$M$66,"&lt;"&amp;'Cumulative distributions'!$A24)/COUNTIFS(Data!$M$2:$M$66,"&gt;0",Data!$D$2:$D$66,"Futurist")</f>
        <v>0</v>
      </c>
      <c r="Q24">
        <f>COUNTIFS(Data!$D$2:$D$66,"Other",Data!$M$2:$M$66,"&lt;"&amp;'Cumulative distributions'!$A24)/COUNTIFS(Data!$M$2:$M$66,"&gt;0",Data!$D$2:$D$66,"Other")</f>
        <v>0.125</v>
      </c>
      <c r="S24">
        <f>COUNTIFS(Data!$H$2:$H$66,"&lt;2000",Data!$M$2:$M$66,"&lt;"&amp;'Cumulative distributions'!$A24)/COUNTIFS(Data!$M$2:$M$66,"&gt;0",Data!$H$2:$H$66,"&lt;2000")</f>
        <v>0.1111111111111111</v>
      </c>
      <c r="T24">
        <f>COUNTIFS(Data!$H$2:$H$66,"&gt;1999",Data!$M$2:$M$66,"&lt;"&amp;'Cumulative distributions'!$A24)/COUNTIFS(Data!$M$2:$M$66,"&gt;0",Data!$H$2:$H$66,"&gt;1999")</f>
        <v>0</v>
      </c>
      <c r="V24">
        <f>COUNTIFS(Data!$AD$2:$AD$66,1,Data!$H$2:$H$66,"&gt;1999",Data!$M$2:$M$66,"&lt;"&amp;'Cumulative distributions'!$A24)/COUNTIFS(Data!$M$2:$M$66,"&gt;0",Data!$AD$2:$AD$66,1,Data!$H$2:$H$66,"&gt;1999")</f>
        <v>0</v>
      </c>
      <c r="W24">
        <f>COUNTIFS(Data!$AD$2:$AD$66,0,Data!$H$2:$H$66,"&gt;1999",Data!$M$2:$M$66,"&lt;"&amp;'Cumulative distributions'!$A24)/COUNTIFS(Data!$M$2:$M$66,"&gt;0",Data!$AD$2:$AD$66,0,Data!$H$2:$H$66,"&gt;1999")</f>
        <v>0</v>
      </c>
      <c r="AH24">
        <f t="shared" si="0"/>
        <v>0</v>
      </c>
    </row>
    <row r="25" spans="1:34" ht="12.75">
      <c r="A25">
        <v>1983</v>
      </c>
      <c r="B25">
        <f>COUNTIF(Data!$M$2:$M$66,"&lt;"&amp;A25)/COUNT(Data!$M$2:$M$66)</f>
        <v>0.034482758620689655</v>
      </c>
      <c r="C25">
        <f>COUNTIF(Data!$L$2:$L$66,"&lt;"&amp;A25)/COUNT(Data!$L$2:$L$66)</f>
        <v>0.05660377358490566</v>
      </c>
      <c r="E25">
        <f>COUNTIFS(Data!$D$2:$D$66,"AI",Data!$H$2:$H$66,"&lt;2000",Data!$M$2:$M$66,"&lt;"&amp;'Cumulative distributions'!$A25)/COUNTIFS(Data!$M$2:$M$66,"&gt;0",Data!$D$2:$D$66,"AI",Data!$H$2:$H$66,"&lt;2000")</f>
        <v>0.14285714285714285</v>
      </c>
      <c r="F25">
        <f>COUNTIFS(Data!$D$2:$D$66,"AI",Data!$H$2:$H$66,"&gt;1999",Data!$M$2:$M$66,"&lt;"&amp;'Cumulative distributions'!$A25)/COUNTIFS(Data!$M$2:$M$66,"&gt;0",Data!$D$2:$D$66,"AI",Data!$H$2:$H$66,"&gt;1999")</f>
        <v>0</v>
      </c>
      <c r="G25" t="e">
        <f>COUNTIFS(Data!$D$2:$D$66,"AGI",Data!$H$2:$H$66,"&lt;2000",Data!$M$2:$M$66,"&lt;"&amp;'Cumulative distributions'!$A25)/COUNTIFS(Data!$M$2:$M$66,"&gt;0",Data!$D$2:$D$66,"AGI",Data!$H$2:$H$66,"&lt;2000")</f>
        <v>#DIV/0!</v>
      </c>
      <c r="H25">
        <f>COUNTIFS(Data!$D$2:$D$66,"AGI",Data!$H$2:$H$66,"&gt;1999",Data!$M$2:$M$66,"&lt;"&amp;'Cumulative distributions'!$A25)/COUNTIFS(Data!$M$2:$M$66,"&gt;0",Data!$D$2:$D$66,"AGI",Data!$H$2:$H$66,"&gt;1999")</f>
        <v>0</v>
      </c>
      <c r="I25">
        <f>COUNTIFS(Data!$D$2:$D$66,"Futurist",Data!$H$2:$H$66,"&lt;2000",Data!$M$2:$M$66,"&lt;"&amp;'Cumulative distributions'!$A25)/COUNTIFS(Data!$M$2:$M$66,"&gt;0",Data!$D$2:$D$66,"Futurist",Data!$H$2:$H$66,"&lt;2000")</f>
        <v>0</v>
      </c>
      <c r="J25">
        <f>COUNTIFS(Data!$D$2:$D$66,"Futurist",Data!$H$2:$H$66,"&gt;1999",Data!$M$2:$M$66,"&lt;"&amp;'Cumulative distributions'!$A25)/COUNTIFS(Data!$M$2:$M$66,"&gt;0",Data!$D$2:$D$66,"Futurist",Data!$H$2:$H$66,"&gt;1999")</f>
        <v>0</v>
      </c>
      <c r="K25">
        <f>COUNTIFS(Data!$D$2:$D$66,"Other",Data!$H$2:$H$66,"&lt;2000",Data!$M$2:$M$66,"&lt;"&amp;'Cumulative distributions'!$A25)/COUNTIFS(Data!$M$2:$M$66,"&gt;0",Data!$D$2:$D$66,"Other",Data!$H$2:$H$66,"&lt;2000")</f>
        <v>0.3333333333333333</v>
      </c>
      <c r="L25">
        <f>COUNTIFS(Data!$D$2:$D$66,"Other",Data!$H$2:$H$66,"&gt;1999",Data!$M$2:$M$66,"&lt;"&amp;'Cumulative distributions'!$A25)/COUNTIFS(Data!$M$2:$M$66,"&gt;0",Data!$D$2:$D$66,"Other",Data!$H$2:$H$66,"&gt;1999")</f>
        <v>0</v>
      </c>
      <c r="N25">
        <f>COUNTIFS(Data!$D$2:$D$66,"AGI",Data!$M$2:$M$66,"&lt;"&amp;'Cumulative distributions'!$A25)/COUNTIFS(Data!$M$2:$M$66,"&gt;0",Data!$D$2:$D$66,"AGI")</f>
        <v>0</v>
      </c>
      <c r="O25">
        <f>COUNTIFS(Data!$D$2:$D$66,"AI",Data!$M$2:$M$66,"&lt;"&amp;'Cumulative distributions'!$A25)/COUNTIFS(Data!$M$2:$M$66,"&gt;0",Data!$D$2:$D$66,"AI")</f>
        <v>0.045454545454545456</v>
      </c>
      <c r="P25">
        <f>COUNTIFS(Data!$D$2:$D$66,"Futurist",Data!$M$2:$M$66,"&lt;"&amp;'Cumulative distributions'!$A25)/COUNTIFS(Data!$M$2:$M$66,"&gt;0",Data!$D$2:$D$66,"Futurist")</f>
        <v>0</v>
      </c>
      <c r="Q25">
        <f>COUNTIFS(Data!$D$2:$D$66,"Other",Data!$M$2:$M$66,"&lt;"&amp;'Cumulative distributions'!$A25)/COUNTIFS(Data!$M$2:$M$66,"&gt;0",Data!$D$2:$D$66,"Other")</f>
        <v>0.125</v>
      </c>
      <c r="S25">
        <f>COUNTIFS(Data!$H$2:$H$66,"&lt;2000",Data!$M$2:$M$66,"&lt;"&amp;'Cumulative distributions'!$A25)/COUNTIFS(Data!$M$2:$M$66,"&gt;0",Data!$H$2:$H$66,"&lt;2000")</f>
        <v>0.1111111111111111</v>
      </c>
      <c r="T25">
        <f>COUNTIFS(Data!$H$2:$H$66,"&gt;1999",Data!$M$2:$M$66,"&lt;"&amp;'Cumulative distributions'!$A25)/COUNTIFS(Data!$M$2:$M$66,"&gt;0",Data!$H$2:$H$66,"&gt;1999")</f>
        <v>0</v>
      </c>
      <c r="V25">
        <f>COUNTIFS(Data!$AD$2:$AD$66,1,Data!$H$2:$H$66,"&gt;1999",Data!$M$2:$M$66,"&lt;"&amp;'Cumulative distributions'!$A25)/COUNTIFS(Data!$M$2:$M$66,"&gt;0",Data!$AD$2:$AD$66,1,Data!$H$2:$H$66,"&gt;1999")</f>
        <v>0</v>
      </c>
      <c r="W25">
        <f>COUNTIFS(Data!$AD$2:$AD$66,0,Data!$H$2:$H$66,"&gt;1999",Data!$M$2:$M$66,"&lt;"&amp;'Cumulative distributions'!$A25)/COUNTIFS(Data!$M$2:$M$66,"&gt;0",Data!$AD$2:$AD$66,0,Data!$H$2:$H$66,"&gt;1999")</f>
        <v>0</v>
      </c>
      <c r="AH25">
        <f t="shared" si="0"/>
        <v>0</v>
      </c>
    </row>
    <row r="26" spans="1:34" ht="12.75">
      <c r="A26">
        <v>1984</v>
      </c>
      <c r="B26">
        <f>COUNTIF(Data!$M$2:$M$66,"&lt;"&amp;A26)/COUNT(Data!$M$2:$M$66)</f>
        <v>0.034482758620689655</v>
      </c>
      <c r="C26">
        <f>COUNTIF(Data!$L$2:$L$66,"&lt;"&amp;A26)/COUNT(Data!$L$2:$L$66)</f>
        <v>0.05660377358490566</v>
      </c>
      <c r="E26">
        <f>COUNTIFS(Data!$D$2:$D$66,"AI",Data!$H$2:$H$66,"&lt;2000",Data!$M$2:$M$66,"&lt;"&amp;'Cumulative distributions'!$A26)/COUNTIFS(Data!$M$2:$M$66,"&gt;0",Data!$D$2:$D$66,"AI",Data!$H$2:$H$66,"&lt;2000")</f>
        <v>0.14285714285714285</v>
      </c>
      <c r="F26">
        <f>COUNTIFS(Data!$D$2:$D$66,"AI",Data!$H$2:$H$66,"&gt;1999",Data!$M$2:$M$66,"&lt;"&amp;'Cumulative distributions'!$A26)/COUNTIFS(Data!$M$2:$M$66,"&gt;0",Data!$D$2:$D$66,"AI",Data!$H$2:$H$66,"&gt;1999")</f>
        <v>0</v>
      </c>
      <c r="G26" t="e">
        <f>COUNTIFS(Data!$D$2:$D$66,"AGI",Data!$H$2:$H$66,"&lt;2000",Data!$M$2:$M$66,"&lt;"&amp;'Cumulative distributions'!$A26)/COUNTIFS(Data!$M$2:$M$66,"&gt;0",Data!$D$2:$D$66,"AGI",Data!$H$2:$H$66,"&lt;2000")</f>
        <v>#DIV/0!</v>
      </c>
      <c r="H26">
        <f>COUNTIFS(Data!$D$2:$D$66,"AGI",Data!$H$2:$H$66,"&gt;1999",Data!$M$2:$M$66,"&lt;"&amp;'Cumulative distributions'!$A26)/COUNTIFS(Data!$M$2:$M$66,"&gt;0",Data!$D$2:$D$66,"AGI",Data!$H$2:$H$66,"&gt;1999")</f>
        <v>0</v>
      </c>
      <c r="I26">
        <f>COUNTIFS(Data!$D$2:$D$66,"Futurist",Data!$H$2:$H$66,"&lt;2000",Data!$M$2:$M$66,"&lt;"&amp;'Cumulative distributions'!$A26)/COUNTIFS(Data!$M$2:$M$66,"&gt;0",Data!$D$2:$D$66,"Futurist",Data!$H$2:$H$66,"&lt;2000")</f>
        <v>0</v>
      </c>
      <c r="J26">
        <f>COUNTIFS(Data!$D$2:$D$66,"Futurist",Data!$H$2:$H$66,"&gt;1999",Data!$M$2:$M$66,"&lt;"&amp;'Cumulative distributions'!$A26)/COUNTIFS(Data!$M$2:$M$66,"&gt;0",Data!$D$2:$D$66,"Futurist",Data!$H$2:$H$66,"&gt;1999")</f>
        <v>0</v>
      </c>
      <c r="K26">
        <f>COUNTIFS(Data!$D$2:$D$66,"Other",Data!$H$2:$H$66,"&lt;2000",Data!$M$2:$M$66,"&lt;"&amp;'Cumulative distributions'!$A26)/COUNTIFS(Data!$M$2:$M$66,"&gt;0",Data!$D$2:$D$66,"Other",Data!$H$2:$H$66,"&lt;2000")</f>
        <v>0.3333333333333333</v>
      </c>
      <c r="L26">
        <f>COUNTIFS(Data!$D$2:$D$66,"Other",Data!$H$2:$H$66,"&gt;1999",Data!$M$2:$M$66,"&lt;"&amp;'Cumulative distributions'!$A26)/COUNTIFS(Data!$M$2:$M$66,"&gt;0",Data!$D$2:$D$66,"Other",Data!$H$2:$H$66,"&gt;1999")</f>
        <v>0</v>
      </c>
      <c r="N26">
        <f>COUNTIFS(Data!$D$2:$D$66,"AGI",Data!$M$2:$M$66,"&lt;"&amp;'Cumulative distributions'!$A26)/COUNTIFS(Data!$M$2:$M$66,"&gt;0",Data!$D$2:$D$66,"AGI")</f>
        <v>0</v>
      </c>
      <c r="O26">
        <f>COUNTIFS(Data!$D$2:$D$66,"AI",Data!$M$2:$M$66,"&lt;"&amp;'Cumulative distributions'!$A26)/COUNTIFS(Data!$M$2:$M$66,"&gt;0",Data!$D$2:$D$66,"AI")</f>
        <v>0.045454545454545456</v>
      </c>
      <c r="P26">
        <f>COUNTIFS(Data!$D$2:$D$66,"Futurist",Data!$M$2:$M$66,"&lt;"&amp;'Cumulative distributions'!$A26)/COUNTIFS(Data!$M$2:$M$66,"&gt;0",Data!$D$2:$D$66,"Futurist")</f>
        <v>0</v>
      </c>
      <c r="Q26">
        <f>COUNTIFS(Data!$D$2:$D$66,"Other",Data!$M$2:$M$66,"&lt;"&amp;'Cumulative distributions'!$A26)/COUNTIFS(Data!$M$2:$M$66,"&gt;0",Data!$D$2:$D$66,"Other")</f>
        <v>0.125</v>
      </c>
      <c r="S26">
        <f>COUNTIFS(Data!$H$2:$H$66,"&lt;2000",Data!$M$2:$M$66,"&lt;"&amp;'Cumulative distributions'!$A26)/COUNTIFS(Data!$M$2:$M$66,"&gt;0",Data!$H$2:$H$66,"&lt;2000")</f>
        <v>0.1111111111111111</v>
      </c>
      <c r="T26">
        <f>COUNTIFS(Data!$H$2:$H$66,"&gt;1999",Data!$M$2:$M$66,"&lt;"&amp;'Cumulative distributions'!$A26)/COUNTIFS(Data!$M$2:$M$66,"&gt;0",Data!$H$2:$H$66,"&gt;1999")</f>
        <v>0</v>
      </c>
      <c r="V26">
        <f>COUNTIFS(Data!$AD$2:$AD$66,1,Data!$H$2:$H$66,"&gt;1999",Data!$M$2:$M$66,"&lt;"&amp;'Cumulative distributions'!$A26)/COUNTIFS(Data!$M$2:$M$66,"&gt;0",Data!$AD$2:$AD$66,1,Data!$H$2:$H$66,"&gt;1999")</f>
        <v>0</v>
      </c>
      <c r="W26">
        <f>COUNTIFS(Data!$AD$2:$AD$66,0,Data!$H$2:$H$66,"&gt;1999",Data!$M$2:$M$66,"&lt;"&amp;'Cumulative distributions'!$A26)/COUNTIFS(Data!$M$2:$M$66,"&gt;0",Data!$AD$2:$AD$66,0,Data!$H$2:$H$66,"&gt;1999")</f>
        <v>0</v>
      </c>
      <c r="AH26">
        <f t="shared" si="0"/>
        <v>0</v>
      </c>
    </row>
    <row r="27" spans="1:34" ht="12.75">
      <c r="A27">
        <v>1985</v>
      </c>
      <c r="B27">
        <f>COUNTIF(Data!$M$2:$M$66,"&lt;"&amp;A27)/COUNT(Data!$M$2:$M$66)</f>
        <v>0.034482758620689655</v>
      </c>
      <c r="C27">
        <f>COUNTIF(Data!$L$2:$L$66,"&lt;"&amp;A27)/COUNT(Data!$L$2:$L$66)</f>
        <v>0.05660377358490566</v>
      </c>
      <c r="E27">
        <f>COUNTIFS(Data!$D$2:$D$66,"AI",Data!$H$2:$H$66,"&lt;2000",Data!$M$2:$M$66,"&lt;"&amp;'Cumulative distributions'!$A27)/COUNTIFS(Data!$M$2:$M$66,"&gt;0",Data!$D$2:$D$66,"AI",Data!$H$2:$H$66,"&lt;2000")</f>
        <v>0.14285714285714285</v>
      </c>
      <c r="F27">
        <f>COUNTIFS(Data!$D$2:$D$66,"AI",Data!$H$2:$H$66,"&gt;1999",Data!$M$2:$M$66,"&lt;"&amp;'Cumulative distributions'!$A27)/COUNTIFS(Data!$M$2:$M$66,"&gt;0",Data!$D$2:$D$66,"AI",Data!$H$2:$H$66,"&gt;1999")</f>
        <v>0</v>
      </c>
      <c r="G27" t="e">
        <f>COUNTIFS(Data!$D$2:$D$66,"AGI",Data!$H$2:$H$66,"&lt;2000",Data!$M$2:$M$66,"&lt;"&amp;'Cumulative distributions'!$A27)/COUNTIFS(Data!$M$2:$M$66,"&gt;0",Data!$D$2:$D$66,"AGI",Data!$H$2:$H$66,"&lt;2000")</f>
        <v>#DIV/0!</v>
      </c>
      <c r="H27">
        <f>COUNTIFS(Data!$D$2:$D$66,"AGI",Data!$H$2:$H$66,"&gt;1999",Data!$M$2:$M$66,"&lt;"&amp;'Cumulative distributions'!$A27)/COUNTIFS(Data!$M$2:$M$66,"&gt;0",Data!$D$2:$D$66,"AGI",Data!$H$2:$H$66,"&gt;1999")</f>
        <v>0</v>
      </c>
      <c r="I27">
        <f>COUNTIFS(Data!$D$2:$D$66,"Futurist",Data!$H$2:$H$66,"&lt;2000",Data!$M$2:$M$66,"&lt;"&amp;'Cumulative distributions'!$A27)/COUNTIFS(Data!$M$2:$M$66,"&gt;0",Data!$D$2:$D$66,"Futurist",Data!$H$2:$H$66,"&lt;2000")</f>
        <v>0</v>
      </c>
      <c r="J27">
        <f>COUNTIFS(Data!$D$2:$D$66,"Futurist",Data!$H$2:$H$66,"&gt;1999",Data!$M$2:$M$66,"&lt;"&amp;'Cumulative distributions'!$A27)/COUNTIFS(Data!$M$2:$M$66,"&gt;0",Data!$D$2:$D$66,"Futurist",Data!$H$2:$H$66,"&gt;1999")</f>
        <v>0</v>
      </c>
      <c r="K27">
        <f>COUNTIFS(Data!$D$2:$D$66,"Other",Data!$H$2:$H$66,"&lt;2000",Data!$M$2:$M$66,"&lt;"&amp;'Cumulative distributions'!$A27)/COUNTIFS(Data!$M$2:$M$66,"&gt;0",Data!$D$2:$D$66,"Other",Data!$H$2:$H$66,"&lt;2000")</f>
        <v>0.3333333333333333</v>
      </c>
      <c r="L27">
        <f>COUNTIFS(Data!$D$2:$D$66,"Other",Data!$H$2:$H$66,"&gt;1999",Data!$M$2:$M$66,"&lt;"&amp;'Cumulative distributions'!$A27)/COUNTIFS(Data!$M$2:$M$66,"&gt;0",Data!$D$2:$D$66,"Other",Data!$H$2:$H$66,"&gt;1999")</f>
        <v>0</v>
      </c>
      <c r="N27">
        <f>COUNTIFS(Data!$D$2:$D$66,"AGI",Data!$M$2:$M$66,"&lt;"&amp;'Cumulative distributions'!$A27)/COUNTIFS(Data!$M$2:$M$66,"&gt;0",Data!$D$2:$D$66,"AGI")</f>
        <v>0</v>
      </c>
      <c r="O27">
        <f>COUNTIFS(Data!$D$2:$D$66,"AI",Data!$M$2:$M$66,"&lt;"&amp;'Cumulative distributions'!$A27)/COUNTIFS(Data!$M$2:$M$66,"&gt;0",Data!$D$2:$D$66,"AI")</f>
        <v>0.045454545454545456</v>
      </c>
      <c r="P27">
        <f>COUNTIFS(Data!$D$2:$D$66,"Futurist",Data!$M$2:$M$66,"&lt;"&amp;'Cumulative distributions'!$A27)/COUNTIFS(Data!$M$2:$M$66,"&gt;0",Data!$D$2:$D$66,"Futurist")</f>
        <v>0</v>
      </c>
      <c r="Q27">
        <f>COUNTIFS(Data!$D$2:$D$66,"Other",Data!$M$2:$M$66,"&lt;"&amp;'Cumulative distributions'!$A27)/COUNTIFS(Data!$M$2:$M$66,"&gt;0",Data!$D$2:$D$66,"Other")</f>
        <v>0.125</v>
      </c>
      <c r="S27">
        <f>COUNTIFS(Data!$H$2:$H$66,"&lt;2000",Data!$M$2:$M$66,"&lt;"&amp;'Cumulative distributions'!$A27)/COUNTIFS(Data!$M$2:$M$66,"&gt;0",Data!$H$2:$H$66,"&lt;2000")</f>
        <v>0.1111111111111111</v>
      </c>
      <c r="T27">
        <f>COUNTIFS(Data!$H$2:$H$66,"&gt;1999",Data!$M$2:$M$66,"&lt;"&amp;'Cumulative distributions'!$A27)/COUNTIFS(Data!$M$2:$M$66,"&gt;0",Data!$H$2:$H$66,"&gt;1999")</f>
        <v>0</v>
      </c>
      <c r="V27">
        <f>COUNTIFS(Data!$AD$2:$AD$66,1,Data!$H$2:$H$66,"&gt;1999",Data!$M$2:$M$66,"&lt;"&amp;'Cumulative distributions'!$A27)/COUNTIFS(Data!$M$2:$M$66,"&gt;0",Data!$AD$2:$AD$66,1,Data!$H$2:$H$66,"&gt;1999")</f>
        <v>0</v>
      </c>
      <c r="W27">
        <f>COUNTIFS(Data!$AD$2:$AD$66,0,Data!$H$2:$H$66,"&gt;1999",Data!$M$2:$M$66,"&lt;"&amp;'Cumulative distributions'!$A27)/COUNTIFS(Data!$M$2:$M$66,"&gt;0",Data!$AD$2:$AD$66,0,Data!$H$2:$H$66,"&gt;1999")</f>
        <v>0</v>
      </c>
      <c r="AH27">
        <f t="shared" si="0"/>
        <v>0</v>
      </c>
    </row>
    <row r="28" spans="1:34" ht="12.75">
      <c r="A28">
        <v>1986</v>
      </c>
      <c r="B28">
        <f>COUNTIF(Data!$M$2:$M$66,"&lt;"&amp;A28)/COUNT(Data!$M$2:$M$66)</f>
        <v>0.06896551724137931</v>
      </c>
      <c r="C28">
        <f>COUNTIF(Data!$L$2:$L$66,"&lt;"&amp;A28)/COUNT(Data!$L$2:$L$66)</f>
        <v>0.07547169811320754</v>
      </c>
      <c r="E28">
        <f>COUNTIFS(Data!$D$2:$D$66,"AI",Data!$H$2:$H$66,"&lt;2000",Data!$M$2:$M$66,"&lt;"&amp;'Cumulative distributions'!$A28)/COUNTIFS(Data!$M$2:$M$66,"&gt;0",Data!$D$2:$D$66,"AI",Data!$H$2:$H$66,"&lt;2000")</f>
        <v>0.42857142857142855</v>
      </c>
      <c r="F28">
        <f>COUNTIFS(Data!$D$2:$D$66,"AI",Data!$H$2:$H$66,"&gt;1999",Data!$M$2:$M$66,"&lt;"&amp;'Cumulative distributions'!$A28)/COUNTIFS(Data!$M$2:$M$66,"&gt;0",Data!$D$2:$D$66,"AI",Data!$H$2:$H$66,"&gt;1999")</f>
        <v>0</v>
      </c>
      <c r="G28" t="e">
        <f>COUNTIFS(Data!$D$2:$D$66,"AGI",Data!$H$2:$H$66,"&lt;2000",Data!$M$2:$M$66,"&lt;"&amp;'Cumulative distributions'!$A28)/COUNTIFS(Data!$M$2:$M$66,"&gt;0",Data!$D$2:$D$66,"AGI",Data!$H$2:$H$66,"&lt;2000")</f>
        <v>#DIV/0!</v>
      </c>
      <c r="H28">
        <f>COUNTIFS(Data!$D$2:$D$66,"AGI",Data!$H$2:$H$66,"&gt;1999",Data!$M$2:$M$66,"&lt;"&amp;'Cumulative distributions'!$A28)/COUNTIFS(Data!$M$2:$M$66,"&gt;0",Data!$D$2:$D$66,"AGI",Data!$H$2:$H$66,"&gt;1999")</f>
        <v>0</v>
      </c>
      <c r="I28">
        <f>COUNTIFS(Data!$D$2:$D$66,"Futurist",Data!$H$2:$H$66,"&lt;2000",Data!$M$2:$M$66,"&lt;"&amp;'Cumulative distributions'!$A28)/COUNTIFS(Data!$M$2:$M$66,"&gt;0",Data!$D$2:$D$66,"Futurist",Data!$H$2:$H$66,"&lt;2000")</f>
        <v>0</v>
      </c>
      <c r="J28">
        <f>COUNTIFS(Data!$D$2:$D$66,"Futurist",Data!$H$2:$H$66,"&gt;1999",Data!$M$2:$M$66,"&lt;"&amp;'Cumulative distributions'!$A28)/COUNTIFS(Data!$M$2:$M$66,"&gt;0",Data!$D$2:$D$66,"Futurist",Data!$H$2:$H$66,"&gt;1999")</f>
        <v>0</v>
      </c>
      <c r="K28">
        <f>COUNTIFS(Data!$D$2:$D$66,"Other",Data!$H$2:$H$66,"&lt;2000",Data!$M$2:$M$66,"&lt;"&amp;'Cumulative distributions'!$A28)/COUNTIFS(Data!$M$2:$M$66,"&gt;0",Data!$D$2:$D$66,"Other",Data!$H$2:$H$66,"&lt;2000")</f>
        <v>0.3333333333333333</v>
      </c>
      <c r="L28">
        <f>COUNTIFS(Data!$D$2:$D$66,"Other",Data!$H$2:$H$66,"&gt;1999",Data!$M$2:$M$66,"&lt;"&amp;'Cumulative distributions'!$A28)/COUNTIFS(Data!$M$2:$M$66,"&gt;0",Data!$D$2:$D$66,"Other",Data!$H$2:$H$66,"&gt;1999")</f>
        <v>0</v>
      </c>
      <c r="N28">
        <f>COUNTIFS(Data!$D$2:$D$66,"AGI",Data!$M$2:$M$66,"&lt;"&amp;'Cumulative distributions'!$A28)/COUNTIFS(Data!$M$2:$M$66,"&gt;0",Data!$D$2:$D$66,"AGI")</f>
        <v>0</v>
      </c>
      <c r="O28">
        <f>COUNTIFS(Data!$D$2:$D$66,"AI",Data!$M$2:$M$66,"&lt;"&amp;'Cumulative distributions'!$A28)/COUNTIFS(Data!$M$2:$M$66,"&gt;0",Data!$D$2:$D$66,"AI")</f>
        <v>0.13636363636363635</v>
      </c>
      <c r="P28">
        <f>COUNTIFS(Data!$D$2:$D$66,"Futurist",Data!$M$2:$M$66,"&lt;"&amp;'Cumulative distributions'!$A28)/COUNTIFS(Data!$M$2:$M$66,"&gt;0",Data!$D$2:$D$66,"Futurist")</f>
        <v>0</v>
      </c>
      <c r="Q28">
        <f>COUNTIFS(Data!$D$2:$D$66,"Other",Data!$M$2:$M$66,"&lt;"&amp;'Cumulative distributions'!$A28)/COUNTIFS(Data!$M$2:$M$66,"&gt;0",Data!$D$2:$D$66,"Other")</f>
        <v>0.125</v>
      </c>
      <c r="S28">
        <f>COUNTIFS(Data!$H$2:$H$66,"&lt;2000",Data!$M$2:$M$66,"&lt;"&amp;'Cumulative distributions'!$A28)/COUNTIFS(Data!$M$2:$M$66,"&gt;0",Data!$H$2:$H$66,"&lt;2000")</f>
        <v>0.2222222222222222</v>
      </c>
      <c r="T28">
        <f>COUNTIFS(Data!$H$2:$H$66,"&gt;1999",Data!$M$2:$M$66,"&lt;"&amp;'Cumulative distributions'!$A28)/COUNTIFS(Data!$M$2:$M$66,"&gt;0",Data!$H$2:$H$66,"&gt;1999")</f>
        <v>0</v>
      </c>
      <c r="V28">
        <f>COUNTIFS(Data!$AD$2:$AD$66,1,Data!$H$2:$H$66,"&gt;1999",Data!$M$2:$M$66,"&lt;"&amp;'Cumulative distributions'!$A28)/COUNTIFS(Data!$M$2:$M$66,"&gt;0",Data!$AD$2:$AD$66,1,Data!$H$2:$H$66,"&gt;1999")</f>
        <v>0</v>
      </c>
      <c r="W28">
        <f>COUNTIFS(Data!$AD$2:$AD$66,0,Data!$H$2:$H$66,"&gt;1999",Data!$M$2:$M$66,"&lt;"&amp;'Cumulative distributions'!$A28)/COUNTIFS(Data!$M$2:$M$66,"&gt;0",Data!$AD$2:$AD$66,0,Data!$H$2:$H$66,"&gt;1999")</f>
        <v>0</v>
      </c>
      <c r="AH28">
        <f t="shared" si="0"/>
        <v>0</v>
      </c>
    </row>
    <row r="29" spans="1:34" ht="12.75">
      <c r="A29">
        <v>1987</v>
      </c>
      <c r="B29">
        <f>COUNTIF(Data!$M$2:$M$66,"&lt;"&amp;A29)/COUNT(Data!$M$2:$M$66)</f>
        <v>0.06896551724137931</v>
      </c>
      <c r="C29">
        <f>COUNTIF(Data!$L$2:$L$66,"&lt;"&amp;A29)/COUNT(Data!$L$2:$L$66)</f>
        <v>0.07547169811320754</v>
      </c>
      <c r="E29">
        <f>COUNTIFS(Data!$D$2:$D$66,"AI",Data!$H$2:$H$66,"&lt;2000",Data!$M$2:$M$66,"&lt;"&amp;'Cumulative distributions'!$A29)/COUNTIFS(Data!$M$2:$M$66,"&gt;0",Data!$D$2:$D$66,"AI",Data!$H$2:$H$66,"&lt;2000")</f>
        <v>0.42857142857142855</v>
      </c>
      <c r="F29">
        <f>COUNTIFS(Data!$D$2:$D$66,"AI",Data!$H$2:$H$66,"&gt;1999",Data!$M$2:$M$66,"&lt;"&amp;'Cumulative distributions'!$A29)/COUNTIFS(Data!$M$2:$M$66,"&gt;0",Data!$D$2:$D$66,"AI",Data!$H$2:$H$66,"&gt;1999")</f>
        <v>0</v>
      </c>
      <c r="G29" t="e">
        <f>COUNTIFS(Data!$D$2:$D$66,"AGI",Data!$H$2:$H$66,"&lt;2000",Data!$M$2:$M$66,"&lt;"&amp;'Cumulative distributions'!$A29)/COUNTIFS(Data!$M$2:$M$66,"&gt;0",Data!$D$2:$D$66,"AGI",Data!$H$2:$H$66,"&lt;2000")</f>
        <v>#DIV/0!</v>
      </c>
      <c r="H29">
        <f>COUNTIFS(Data!$D$2:$D$66,"AGI",Data!$H$2:$H$66,"&gt;1999",Data!$M$2:$M$66,"&lt;"&amp;'Cumulative distributions'!$A29)/COUNTIFS(Data!$M$2:$M$66,"&gt;0",Data!$D$2:$D$66,"AGI",Data!$H$2:$H$66,"&gt;1999")</f>
        <v>0</v>
      </c>
      <c r="I29">
        <f>COUNTIFS(Data!$D$2:$D$66,"Futurist",Data!$H$2:$H$66,"&lt;2000",Data!$M$2:$M$66,"&lt;"&amp;'Cumulative distributions'!$A29)/COUNTIFS(Data!$M$2:$M$66,"&gt;0",Data!$D$2:$D$66,"Futurist",Data!$H$2:$H$66,"&lt;2000")</f>
        <v>0</v>
      </c>
      <c r="J29">
        <f>COUNTIFS(Data!$D$2:$D$66,"Futurist",Data!$H$2:$H$66,"&gt;1999",Data!$M$2:$M$66,"&lt;"&amp;'Cumulative distributions'!$A29)/COUNTIFS(Data!$M$2:$M$66,"&gt;0",Data!$D$2:$D$66,"Futurist",Data!$H$2:$H$66,"&gt;1999")</f>
        <v>0</v>
      </c>
      <c r="K29">
        <f>COUNTIFS(Data!$D$2:$D$66,"Other",Data!$H$2:$H$66,"&lt;2000",Data!$M$2:$M$66,"&lt;"&amp;'Cumulative distributions'!$A29)/COUNTIFS(Data!$M$2:$M$66,"&gt;0",Data!$D$2:$D$66,"Other",Data!$H$2:$H$66,"&lt;2000")</f>
        <v>0.3333333333333333</v>
      </c>
      <c r="L29">
        <f>COUNTIFS(Data!$D$2:$D$66,"Other",Data!$H$2:$H$66,"&gt;1999",Data!$M$2:$M$66,"&lt;"&amp;'Cumulative distributions'!$A29)/COUNTIFS(Data!$M$2:$M$66,"&gt;0",Data!$D$2:$D$66,"Other",Data!$H$2:$H$66,"&gt;1999")</f>
        <v>0</v>
      </c>
      <c r="N29">
        <f>COUNTIFS(Data!$D$2:$D$66,"AGI",Data!$M$2:$M$66,"&lt;"&amp;'Cumulative distributions'!$A29)/COUNTIFS(Data!$M$2:$M$66,"&gt;0",Data!$D$2:$D$66,"AGI")</f>
        <v>0</v>
      </c>
      <c r="O29">
        <f>COUNTIFS(Data!$D$2:$D$66,"AI",Data!$M$2:$M$66,"&lt;"&amp;'Cumulative distributions'!$A29)/COUNTIFS(Data!$M$2:$M$66,"&gt;0",Data!$D$2:$D$66,"AI")</f>
        <v>0.13636363636363635</v>
      </c>
      <c r="P29">
        <f>COUNTIFS(Data!$D$2:$D$66,"Futurist",Data!$M$2:$M$66,"&lt;"&amp;'Cumulative distributions'!$A29)/COUNTIFS(Data!$M$2:$M$66,"&gt;0",Data!$D$2:$D$66,"Futurist")</f>
        <v>0</v>
      </c>
      <c r="Q29">
        <f>COUNTIFS(Data!$D$2:$D$66,"Other",Data!$M$2:$M$66,"&lt;"&amp;'Cumulative distributions'!$A29)/COUNTIFS(Data!$M$2:$M$66,"&gt;0",Data!$D$2:$D$66,"Other")</f>
        <v>0.125</v>
      </c>
      <c r="S29">
        <f>COUNTIFS(Data!$H$2:$H$66,"&lt;2000",Data!$M$2:$M$66,"&lt;"&amp;'Cumulative distributions'!$A29)/COUNTIFS(Data!$M$2:$M$66,"&gt;0",Data!$H$2:$H$66,"&lt;2000")</f>
        <v>0.2222222222222222</v>
      </c>
      <c r="T29">
        <f>COUNTIFS(Data!$H$2:$H$66,"&gt;1999",Data!$M$2:$M$66,"&lt;"&amp;'Cumulative distributions'!$A29)/COUNTIFS(Data!$M$2:$M$66,"&gt;0",Data!$H$2:$H$66,"&gt;1999")</f>
        <v>0</v>
      </c>
      <c r="V29">
        <f>COUNTIFS(Data!$AD$2:$AD$66,1,Data!$H$2:$H$66,"&gt;1999",Data!$M$2:$M$66,"&lt;"&amp;'Cumulative distributions'!$A29)/COUNTIFS(Data!$M$2:$M$66,"&gt;0",Data!$AD$2:$AD$66,1,Data!$H$2:$H$66,"&gt;1999")</f>
        <v>0</v>
      </c>
      <c r="W29">
        <f>COUNTIFS(Data!$AD$2:$AD$66,0,Data!$H$2:$H$66,"&gt;1999",Data!$M$2:$M$66,"&lt;"&amp;'Cumulative distributions'!$A29)/COUNTIFS(Data!$M$2:$M$66,"&gt;0",Data!$AD$2:$AD$66,0,Data!$H$2:$H$66,"&gt;1999")</f>
        <v>0</v>
      </c>
      <c r="AH29">
        <f t="shared" si="0"/>
        <v>0</v>
      </c>
    </row>
    <row r="30" spans="1:34" ht="12.75">
      <c r="A30">
        <v>1988</v>
      </c>
      <c r="B30">
        <f>COUNTIF(Data!$M$2:$M$66,"&lt;"&amp;A30)/COUNT(Data!$M$2:$M$66)</f>
        <v>0.08620689655172414</v>
      </c>
      <c r="C30">
        <f>COUNTIF(Data!$L$2:$L$66,"&lt;"&amp;A30)/COUNT(Data!$L$2:$L$66)</f>
        <v>0.09433962264150944</v>
      </c>
      <c r="E30">
        <f>COUNTIFS(Data!$D$2:$D$66,"AI",Data!$H$2:$H$66,"&lt;2000",Data!$M$2:$M$66,"&lt;"&amp;'Cumulative distributions'!$A30)/COUNTIFS(Data!$M$2:$M$66,"&gt;0",Data!$D$2:$D$66,"AI",Data!$H$2:$H$66,"&lt;2000")</f>
        <v>0.5714285714285714</v>
      </c>
      <c r="F30">
        <f>COUNTIFS(Data!$D$2:$D$66,"AI",Data!$H$2:$H$66,"&gt;1999",Data!$M$2:$M$66,"&lt;"&amp;'Cumulative distributions'!$A30)/COUNTIFS(Data!$M$2:$M$66,"&gt;0",Data!$D$2:$D$66,"AI",Data!$H$2:$H$66,"&gt;1999")</f>
        <v>0</v>
      </c>
      <c r="G30" t="e">
        <f>COUNTIFS(Data!$D$2:$D$66,"AGI",Data!$H$2:$H$66,"&lt;2000",Data!$M$2:$M$66,"&lt;"&amp;'Cumulative distributions'!$A30)/COUNTIFS(Data!$M$2:$M$66,"&gt;0",Data!$D$2:$D$66,"AGI",Data!$H$2:$H$66,"&lt;2000")</f>
        <v>#DIV/0!</v>
      </c>
      <c r="H30">
        <f>COUNTIFS(Data!$D$2:$D$66,"AGI",Data!$H$2:$H$66,"&gt;1999",Data!$M$2:$M$66,"&lt;"&amp;'Cumulative distributions'!$A30)/COUNTIFS(Data!$M$2:$M$66,"&gt;0",Data!$D$2:$D$66,"AGI",Data!$H$2:$H$66,"&gt;1999")</f>
        <v>0</v>
      </c>
      <c r="I30">
        <f>COUNTIFS(Data!$D$2:$D$66,"Futurist",Data!$H$2:$H$66,"&lt;2000",Data!$M$2:$M$66,"&lt;"&amp;'Cumulative distributions'!$A30)/COUNTIFS(Data!$M$2:$M$66,"&gt;0",Data!$D$2:$D$66,"Futurist",Data!$H$2:$H$66,"&lt;2000")</f>
        <v>0</v>
      </c>
      <c r="J30">
        <f>COUNTIFS(Data!$D$2:$D$66,"Futurist",Data!$H$2:$H$66,"&gt;1999",Data!$M$2:$M$66,"&lt;"&amp;'Cumulative distributions'!$A30)/COUNTIFS(Data!$M$2:$M$66,"&gt;0",Data!$D$2:$D$66,"Futurist",Data!$H$2:$H$66,"&gt;1999")</f>
        <v>0</v>
      </c>
      <c r="K30">
        <f>COUNTIFS(Data!$D$2:$D$66,"Other",Data!$H$2:$H$66,"&lt;2000",Data!$M$2:$M$66,"&lt;"&amp;'Cumulative distributions'!$A30)/COUNTIFS(Data!$M$2:$M$66,"&gt;0",Data!$D$2:$D$66,"Other",Data!$H$2:$H$66,"&lt;2000")</f>
        <v>0.3333333333333333</v>
      </c>
      <c r="L30">
        <f>COUNTIFS(Data!$D$2:$D$66,"Other",Data!$H$2:$H$66,"&gt;1999",Data!$M$2:$M$66,"&lt;"&amp;'Cumulative distributions'!$A30)/COUNTIFS(Data!$M$2:$M$66,"&gt;0",Data!$D$2:$D$66,"Other",Data!$H$2:$H$66,"&gt;1999")</f>
        <v>0</v>
      </c>
      <c r="N30">
        <f>COUNTIFS(Data!$D$2:$D$66,"AGI",Data!$M$2:$M$66,"&lt;"&amp;'Cumulative distributions'!$A30)/COUNTIFS(Data!$M$2:$M$66,"&gt;0",Data!$D$2:$D$66,"AGI")</f>
        <v>0</v>
      </c>
      <c r="O30">
        <f>COUNTIFS(Data!$D$2:$D$66,"AI",Data!$M$2:$M$66,"&lt;"&amp;'Cumulative distributions'!$A30)/COUNTIFS(Data!$M$2:$M$66,"&gt;0",Data!$D$2:$D$66,"AI")</f>
        <v>0.18181818181818182</v>
      </c>
      <c r="P30">
        <f>COUNTIFS(Data!$D$2:$D$66,"Futurist",Data!$M$2:$M$66,"&lt;"&amp;'Cumulative distributions'!$A30)/COUNTIFS(Data!$M$2:$M$66,"&gt;0",Data!$D$2:$D$66,"Futurist")</f>
        <v>0</v>
      </c>
      <c r="Q30">
        <f>COUNTIFS(Data!$D$2:$D$66,"Other",Data!$M$2:$M$66,"&lt;"&amp;'Cumulative distributions'!$A30)/COUNTIFS(Data!$M$2:$M$66,"&gt;0",Data!$D$2:$D$66,"Other")</f>
        <v>0.125</v>
      </c>
      <c r="S30">
        <f>COUNTIFS(Data!$H$2:$H$66,"&lt;2000",Data!$M$2:$M$66,"&lt;"&amp;'Cumulative distributions'!$A30)/COUNTIFS(Data!$M$2:$M$66,"&gt;0",Data!$H$2:$H$66,"&lt;2000")</f>
        <v>0.2777777777777778</v>
      </c>
      <c r="T30">
        <f>COUNTIFS(Data!$H$2:$H$66,"&gt;1999",Data!$M$2:$M$66,"&lt;"&amp;'Cumulative distributions'!$A30)/COUNTIFS(Data!$M$2:$M$66,"&gt;0",Data!$H$2:$H$66,"&gt;1999")</f>
        <v>0</v>
      </c>
      <c r="V30">
        <f>COUNTIFS(Data!$AD$2:$AD$66,1,Data!$H$2:$H$66,"&gt;1999",Data!$M$2:$M$66,"&lt;"&amp;'Cumulative distributions'!$A30)/COUNTIFS(Data!$M$2:$M$66,"&gt;0",Data!$AD$2:$AD$66,1,Data!$H$2:$H$66,"&gt;1999")</f>
        <v>0</v>
      </c>
      <c r="W30">
        <f>COUNTIFS(Data!$AD$2:$AD$66,0,Data!$H$2:$H$66,"&gt;1999",Data!$M$2:$M$66,"&lt;"&amp;'Cumulative distributions'!$A30)/COUNTIFS(Data!$M$2:$M$66,"&gt;0",Data!$AD$2:$AD$66,0,Data!$H$2:$H$66,"&gt;1999")</f>
        <v>0</v>
      </c>
      <c r="AH30">
        <f t="shared" si="0"/>
        <v>0</v>
      </c>
    </row>
    <row r="31" spans="1:34" ht="12.75">
      <c r="A31">
        <v>1989</v>
      </c>
      <c r="B31">
        <f>COUNTIF(Data!$M$2:$M$66,"&lt;"&amp;A31)/COUNT(Data!$M$2:$M$66)</f>
        <v>0.08620689655172414</v>
      </c>
      <c r="C31">
        <f>COUNTIF(Data!$L$2:$L$66,"&lt;"&amp;A31)/COUNT(Data!$L$2:$L$66)</f>
        <v>0.09433962264150944</v>
      </c>
      <c r="E31">
        <f>COUNTIFS(Data!$D$2:$D$66,"AI",Data!$H$2:$H$66,"&lt;2000",Data!$M$2:$M$66,"&lt;"&amp;'Cumulative distributions'!$A31)/COUNTIFS(Data!$M$2:$M$66,"&gt;0",Data!$D$2:$D$66,"AI",Data!$H$2:$H$66,"&lt;2000")</f>
        <v>0.5714285714285714</v>
      </c>
      <c r="F31">
        <f>COUNTIFS(Data!$D$2:$D$66,"AI",Data!$H$2:$H$66,"&gt;1999",Data!$M$2:$M$66,"&lt;"&amp;'Cumulative distributions'!$A31)/COUNTIFS(Data!$M$2:$M$66,"&gt;0",Data!$D$2:$D$66,"AI",Data!$H$2:$H$66,"&gt;1999")</f>
        <v>0</v>
      </c>
      <c r="G31" t="e">
        <f>COUNTIFS(Data!$D$2:$D$66,"AGI",Data!$H$2:$H$66,"&lt;2000",Data!$M$2:$M$66,"&lt;"&amp;'Cumulative distributions'!$A31)/COUNTIFS(Data!$M$2:$M$66,"&gt;0",Data!$D$2:$D$66,"AGI",Data!$H$2:$H$66,"&lt;2000")</f>
        <v>#DIV/0!</v>
      </c>
      <c r="H31">
        <f>COUNTIFS(Data!$D$2:$D$66,"AGI",Data!$H$2:$H$66,"&gt;1999",Data!$M$2:$M$66,"&lt;"&amp;'Cumulative distributions'!$A31)/COUNTIFS(Data!$M$2:$M$66,"&gt;0",Data!$D$2:$D$66,"AGI",Data!$H$2:$H$66,"&gt;1999")</f>
        <v>0</v>
      </c>
      <c r="I31">
        <f>COUNTIFS(Data!$D$2:$D$66,"Futurist",Data!$H$2:$H$66,"&lt;2000",Data!$M$2:$M$66,"&lt;"&amp;'Cumulative distributions'!$A31)/COUNTIFS(Data!$M$2:$M$66,"&gt;0",Data!$D$2:$D$66,"Futurist",Data!$H$2:$H$66,"&lt;2000")</f>
        <v>0</v>
      </c>
      <c r="J31">
        <f>COUNTIFS(Data!$D$2:$D$66,"Futurist",Data!$H$2:$H$66,"&gt;1999",Data!$M$2:$M$66,"&lt;"&amp;'Cumulative distributions'!$A31)/COUNTIFS(Data!$M$2:$M$66,"&gt;0",Data!$D$2:$D$66,"Futurist",Data!$H$2:$H$66,"&gt;1999")</f>
        <v>0</v>
      </c>
      <c r="K31">
        <f>COUNTIFS(Data!$D$2:$D$66,"Other",Data!$H$2:$H$66,"&lt;2000",Data!$M$2:$M$66,"&lt;"&amp;'Cumulative distributions'!$A31)/COUNTIFS(Data!$M$2:$M$66,"&gt;0",Data!$D$2:$D$66,"Other",Data!$H$2:$H$66,"&lt;2000")</f>
        <v>0.3333333333333333</v>
      </c>
      <c r="L31">
        <f>COUNTIFS(Data!$D$2:$D$66,"Other",Data!$H$2:$H$66,"&gt;1999",Data!$M$2:$M$66,"&lt;"&amp;'Cumulative distributions'!$A31)/COUNTIFS(Data!$M$2:$M$66,"&gt;0",Data!$D$2:$D$66,"Other",Data!$H$2:$H$66,"&gt;1999")</f>
        <v>0</v>
      </c>
      <c r="N31">
        <f>COUNTIFS(Data!$D$2:$D$66,"AGI",Data!$M$2:$M$66,"&lt;"&amp;'Cumulative distributions'!$A31)/COUNTIFS(Data!$M$2:$M$66,"&gt;0",Data!$D$2:$D$66,"AGI")</f>
        <v>0</v>
      </c>
      <c r="O31">
        <f>COUNTIFS(Data!$D$2:$D$66,"AI",Data!$M$2:$M$66,"&lt;"&amp;'Cumulative distributions'!$A31)/COUNTIFS(Data!$M$2:$M$66,"&gt;0",Data!$D$2:$D$66,"AI")</f>
        <v>0.18181818181818182</v>
      </c>
      <c r="P31">
        <f>COUNTIFS(Data!$D$2:$D$66,"Futurist",Data!$M$2:$M$66,"&lt;"&amp;'Cumulative distributions'!$A31)/COUNTIFS(Data!$M$2:$M$66,"&gt;0",Data!$D$2:$D$66,"Futurist")</f>
        <v>0</v>
      </c>
      <c r="Q31">
        <f>COUNTIFS(Data!$D$2:$D$66,"Other",Data!$M$2:$M$66,"&lt;"&amp;'Cumulative distributions'!$A31)/COUNTIFS(Data!$M$2:$M$66,"&gt;0",Data!$D$2:$D$66,"Other")</f>
        <v>0.125</v>
      </c>
      <c r="S31">
        <f>COUNTIFS(Data!$H$2:$H$66,"&lt;2000",Data!$M$2:$M$66,"&lt;"&amp;'Cumulative distributions'!$A31)/COUNTIFS(Data!$M$2:$M$66,"&gt;0",Data!$H$2:$H$66,"&lt;2000")</f>
        <v>0.2777777777777778</v>
      </c>
      <c r="T31">
        <f>COUNTIFS(Data!$H$2:$H$66,"&gt;1999",Data!$M$2:$M$66,"&lt;"&amp;'Cumulative distributions'!$A31)/COUNTIFS(Data!$M$2:$M$66,"&gt;0",Data!$H$2:$H$66,"&gt;1999")</f>
        <v>0</v>
      </c>
      <c r="V31">
        <f>COUNTIFS(Data!$AD$2:$AD$66,1,Data!$H$2:$H$66,"&gt;1999",Data!$M$2:$M$66,"&lt;"&amp;'Cumulative distributions'!$A31)/COUNTIFS(Data!$M$2:$M$66,"&gt;0",Data!$AD$2:$AD$66,1,Data!$H$2:$H$66,"&gt;1999")</f>
        <v>0</v>
      </c>
      <c r="W31">
        <f>COUNTIFS(Data!$AD$2:$AD$66,0,Data!$H$2:$H$66,"&gt;1999",Data!$M$2:$M$66,"&lt;"&amp;'Cumulative distributions'!$A31)/COUNTIFS(Data!$M$2:$M$66,"&gt;0",Data!$AD$2:$AD$66,0,Data!$H$2:$H$66,"&gt;1999")</f>
        <v>0</v>
      </c>
      <c r="AH31">
        <f t="shared" si="0"/>
        <v>0</v>
      </c>
    </row>
    <row r="32" spans="1:34" ht="12.75">
      <c r="A32">
        <v>1990</v>
      </c>
      <c r="B32">
        <f>COUNTIF(Data!$M$2:$M$66,"&lt;"&amp;A32)/COUNT(Data!$M$2:$M$66)</f>
        <v>0.08620689655172414</v>
      </c>
      <c r="C32">
        <f>COUNTIF(Data!$L$2:$L$66,"&lt;"&amp;A32)/COUNT(Data!$L$2:$L$66)</f>
        <v>0.09433962264150944</v>
      </c>
      <c r="E32">
        <f>COUNTIFS(Data!$D$2:$D$66,"AI",Data!$H$2:$H$66,"&lt;2000",Data!$M$2:$M$66,"&lt;"&amp;'Cumulative distributions'!$A32)/COUNTIFS(Data!$M$2:$M$66,"&gt;0",Data!$D$2:$D$66,"AI",Data!$H$2:$H$66,"&lt;2000")</f>
        <v>0.5714285714285714</v>
      </c>
      <c r="F32">
        <f>COUNTIFS(Data!$D$2:$D$66,"AI",Data!$H$2:$H$66,"&gt;1999",Data!$M$2:$M$66,"&lt;"&amp;'Cumulative distributions'!$A32)/COUNTIFS(Data!$M$2:$M$66,"&gt;0",Data!$D$2:$D$66,"AI",Data!$H$2:$H$66,"&gt;1999")</f>
        <v>0</v>
      </c>
      <c r="G32" t="e">
        <f>COUNTIFS(Data!$D$2:$D$66,"AGI",Data!$H$2:$H$66,"&lt;2000",Data!$M$2:$M$66,"&lt;"&amp;'Cumulative distributions'!$A32)/COUNTIFS(Data!$M$2:$M$66,"&gt;0",Data!$D$2:$D$66,"AGI",Data!$H$2:$H$66,"&lt;2000")</f>
        <v>#DIV/0!</v>
      </c>
      <c r="H32">
        <f>COUNTIFS(Data!$D$2:$D$66,"AGI",Data!$H$2:$H$66,"&gt;1999",Data!$M$2:$M$66,"&lt;"&amp;'Cumulative distributions'!$A32)/COUNTIFS(Data!$M$2:$M$66,"&gt;0",Data!$D$2:$D$66,"AGI",Data!$H$2:$H$66,"&gt;1999")</f>
        <v>0</v>
      </c>
      <c r="I32">
        <f>COUNTIFS(Data!$D$2:$D$66,"Futurist",Data!$H$2:$H$66,"&lt;2000",Data!$M$2:$M$66,"&lt;"&amp;'Cumulative distributions'!$A32)/COUNTIFS(Data!$M$2:$M$66,"&gt;0",Data!$D$2:$D$66,"Futurist",Data!$H$2:$H$66,"&lt;2000")</f>
        <v>0</v>
      </c>
      <c r="J32">
        <f>COUNTIFS(Data!$D$2:$D$66,"Futurist",Data!$H$2:$H$66,"&gt;1999",Data!$M$2:$M$66,"&lt;"&amp;'Cumulative distributions'!$A32)/COUNTIFS(Data!$M$2:$M$66,"&gt;0",Data!$D$2:$D$66,"Futurist",Data!$H$2:$H$66,"&gt;1999")</f>
        <v>0</v>
      </c>
      <c r="K32">
        <f>COUNTIFS(Data!$D$2:$D$66,"Other",Data!$H$2:$H$66,"&lt;2000",Data!$M$2:$M$66,"&lt;"&amp;'Cumulative distributions'!$A32)/COUNTIFS(Data!$M$2:$M$66,"&gt;0",Data!$D$2:$D$66,"Other",Data!$H$2:$H$66,"&lt;2000")</f>
        <v>0.3333333333333333</v>
      </c>
      <c r="L32">
        <f>COUNTIFS(Data!$D$2:$D$66,"Other",Data!$H$2:$H$66,"&gt;1999",Data!$M$2:$M$66,"&lt;"&amp;'Cumulative distributions'!$A32)/COUNTIFS(Data!$M$2:$M$66,"&gt;0",Data!$D$2:$D$66,"Other",Data!$H$2:$H$66,"&gt;1999")</f>
        <v>0</v>
      </c>
      <c r="N32">
        <f>COUNTIFS(Data!$D$2:$D$66,"AGI",Data!$M$2:$M$66,"&lt;"&amp;'Cumulative distributions'!$A32)/COUNTIFS(Data!$M$2:$M$66,"&gt;0",Data!$D$2:$D$66,"AGI")</f>
        <v>0</v>
      </c>
      <c r="O32">
        <f>COUNTIFS(Data!$D$2:$D$66,"AI",Data!$M$2:$M$66,"&lt;"&amp;'Cumulative distributions'!$A32)/COUNTIFS(Data!$M$2:$M$66,"&gt;0",Data!$D$2:$D$66,"AI")</f>
        <v>0.18181818181818182</v>
      </c>
      <c r="P32">
        <f>COUNTIFS(Data!$D$2:$D$66,"Futurist",Data!$M$2:$M$66,"&lt;"&amp;'Cumulative distributions'!$A32)/COUNTIFS(Data!$M$2:$M$66,"&gt;0",Data!$D$2:$D$66,"Futurist")</f>
        <v>0</v>
      </c>
      <c r="Q32">
        <f>COUNTIFS(Data!$D$2:$D$66,"Other",Data!$M$2:$M$66,"&lt;"&amp;'Cumulative distributions'!$A32)/COUNTIFS(Data!$M$2:$M$66,"&gt;0",Data!$D$2:$D$66,"Other")</f>
        <v>0.125</v>
      </c>
      <c r="S32">
        <f>COUNTIFS(Data!$H$2:$H$66,"&lt;2000",Data!$M$2:$M$66,"&lt;"&amp;'Cumulative distributions'!$A32)/COUNTIFS(Data!$M$2:$M$66,"&gt;0",Data!$H$2:$H$66,"&lt;2000")</f>
        <v>0.2777777777777778</v>
      </c>
      <c r="T32">
        <f>COUNTIFS(Data!$H$2:$H$66,"&gt;1999",Data!$M$2:$M$66,"&lt;"&amp;'Cumulative distributions'!$A32)/COUNTIFS(Data!$M$2:$M$66,"&gt;0",Data!$H$2:$H$66,"&gt;1999")</f>
        <v>0</v>
      </c>
      <c r="V32">
        <f>COUNTIFS(Data!$AD$2:$AD$66,1,Data!$H$2:$H$66,"&gt;1999",Data!$M$2:$M$66,"&lt;"&amp;'Cumulative distributions'!$A32)/COUNTIFS(Data!$M$2:$M$66,"&gt;0",Data!$AD$2:$AD$66,1,Data!$H$2:$H$66,"&gt;1999")</f>
        <v>0</v>
      </c>
      <c r="W32">
        <f>COUNTIFS(Data!$AD$2:$AD$66,0,Data!$H$2:$H$66,"&gt;1999",Data!$M$2:$M$66,"&lt;"&amp;'Cumulative distributions'!$A32)/COUNTIFS(Data!$M$2:$M$66,"&gt;0",Data!$AD$2:$AD$66,0,Data!$H$2:$H$66,"&gt;1999")</f>
        <v>0</v>
      </c>
      <c r="AH32">
        <f t="shared" si="0"/>
        <v>0</v>
      </c>
    </row>
    <row r="33" spans="1:34" ht="12.75">
      <c r="A33">
        <v>1991</v>
      </c>
      <c r="B33">
        <f>COUNTIF(Data!$M$2:$M$66,"&lt;"&amp;A33)/COUNT(Data!$M$2:$M$66)</f>
        <v>0.08620689655172414</v>
      </c>
      <c r="C33">
        <f>COUNTIF(Data!$L$2:$L$66,"&lt;"&amp;A33)/COUNT(Data!$L$2:$L$66)</f>
        <v>0.09433962264150944</v>
      </c>
      <c r="E33">
        <f>COUNTIFS(Data!$D$2:$D$66,"AI",Data!$H$2:$H$66,"&lt;2000",Data!$M$2:$M$66,"&lt;"&amp;'Cumulative distributions'!$A33)/COUNTIFS(Data!$M$2:$M$66,"&gt;0",Data!$D$2:$D$66,"AI",Data!$H$2:$H$66,"&lt;2000")</f>
        <v>0.5714285714285714</v>
      </c>
      <c r="F33">
        <f>COUNTIFS(Data!$D$2:$D$66,"AI",Data!$H$2:$H$66,"&gt;1999",Data!$M$2:$M$66,"&lt;"&amp;'Cumulative distributions'!$A33)/COUNTIFS(Data!$M$2:$M$66,"&gt;0",Data!$D$2:$D$66,"AI",Data!$H$2:$H$66,"&gt;1999")</f>
        <v>0</v>
      </c>
      <c r="G33" t="e">
        <f>COUNTIFS(Data!$D$2:$D$66,"AGI",Data!$H$2:$H$66,"&lt;2000",Data!$M$2:$M$66,"&lt;"&amp;'Cumulative distributions'!$A33)/COUNTIFS(Data!$M$2:$M$66,"&gt;0",Data!$D$2:$D$66,"AGI",Data!$H$2:$H$66,"&lt;2000")</f>
        <v>#DIV/0!</v>
      </c>
      <c r="H33">
        <f>COUNTIFS(Data!$D$2:$D$66,"AGI",Data!$H$2:$H$66,"&gt;1999",Data!$M$2:$M$66,"&lt;"&amp;'Cumulative distributions'!$A33)/COUNTIFS(Data!$M$2:$M$66,"&gt;0",Data!$D$2:$D$66,"AGI",Data!$H$2:$H$66,"&gt;1999")</f>
        <v>0</v>
      </c>
      <c r="I33">
        <f>COUNTIFS(Data!$D$2:$D$66,"Futurist",Data!$H$2:$H$66,"&lt;2000",Data!$M$2:$M$66,"&lt;"&amp;'Cumulative distributions'!$A33)/COUNTIFS(Data!$M$2:$M$66,"&gt;0",Data!$D$2:$D$66,"Futurist",Data!$H$2:$H$66,"&lt;2000")</f>
        <v>0</v>
      </c>
      <c r="J33">
        <f>COUNTIFS(Data!$D$2:$D$66,"Futurist",Data!$H$2:$H$66,"&gt;1999",Data!$M$2:$M$66,"&lt;"&amp;'Cumulative distributions'!$A33)/COUNTIFS(Data!$M$2:$M$66,"&gt;0",Data!$D$2:$D$66,"Futurist",Data!$H$2:$H$66,"&gt;1999")</f>
        <v>0</v>
      </c>
      <c r="K33">
        <f>COUNTIFS(Data!$D$2:$D$66,"Other",Data!$H$2:$H$66,"&lt;2000",Data!$M$2:$M$66,"&lt;"&amp;'Cumulative distributions'!$A33)/COUNTIFS(Data!$M$2:$M$66,"&gt;0",Data!$D$2:$D$66,"Other",Data!$H$2:$H$66,"&lt;2000")</f>
        <v>0.3333333333333333</v>
      </c>
      <c r="L33">
        <f>COUNTIFS(Data!$D$2:$D$66,"Other",Data!$H$2:$H$66,"&gt;1999",Data!$M$2:$M$66,"&lt;"&amp;'Cumulative distributions'!$A33)/COUNTIFS(Data!$M$2:$M$66,"&gt;0",Data!$D$2:$D$66,"Other",Data!$H$2:$H$66,"&gt;1999")</f>
        <v>0</v>
      </c>
      <c r="N33">
        <f>COUNTIFS(Data!$D$2:$D$66,"AGI",Data!$M$2:$M$66,"&lt;"&amp;'Cumulative distributions'!$A33)/COUNTIFS(Data!$M$2:$M$66,"&gt;0",Data!$D$2:$D$66,"AGI")</f>
        <v>0</v>
      </c>
      <c r="O33">
        <f>COUNTIFS(Data!$D$2:$D$66,"AI",Data!$M$2:$M$66,"&lt;"&amp;'Cumulative distributions'!$A33)/COUNTIFS(Data!$M$2:$M$66,"&gt;0",Data!$D$2:$D$66,"AI")</f>
        <v>0.18181818181818182</v>
      </c>
      <c r="P33">
        <f>COUNTIFS(Data!$D$2:$D$66,"Futurist",Data!$M$2:$M$66,"&lt;"&amp;'Cumulative distributions'!$A33)/COUNTIFS(Data!$M$2:$M$66,"&gt;0",Data!$D$2:$D$66,"Futurist")</f>
        <v>0</v>
      </c>
      <c r="Q33">
        <f>COUNTIFS(Data!$D$2:$D$66,"Other",Data!$M$2:$M$66,"&lt;"&amp;'Cumulative distributions'!$A33)/COUNTIFS(Data!$M$2:$M$66,"&gt;0",Data!$D$2:$D$66,"Other")</f>
        <v>0.125</v>
      </c>
      <c r="S33">
        <f>COUNTIFS(Data!$H$2:$H$66,"&lt;2000",Data!$M$2:$M$66,"&lt;"&amp;'Cumulative distributions'!$A33)/COUNTIFS(Data!$M$2:$M$66,"&gt;0",Data!$H$2:$H$66,"&lt;2000")</f>
        <v>0.2777777777777778</v>
      </c>
      <c r="T33">
        <f>COUNTIFS(Data!$H$2:$H$66,"&gt;1999",Data!$M$2:$M$66,"&lt;"&amp;'Cumulative distributions'!$A33)/COUNTIFS(Data!$M$2:$M$66,"&gt;0",Data!$H$2:$H$66,"&gt;1999")</f>
        <v>0</v>
      </c>
      <c r="V33">
        <f>COUNTIFS(Data!$AD$2:$AD$66,1,Data!$H$2:$H$66,"&gt;1999",Data!$M$2:$M$66,"&lt;"&amp;'Cumulative distributions'!$A33)/COUNTIFS(Data!$M$2:$M$66,"&gt;0",Data!$AD$2:$AD$66,1,Data!$H$2:$H$66,"&gt;1999")</f>
        <v>0</v>
      </c>
      <c r="W33">
        <f>COUNTIFS(Data!$AD$2:$AD$66,0,Data!$H$2:$H$66,"&gt;1999",Data!$M$2:$M$66,"&lt;"&amp;'Cumulative distributions'!$A33)/COUNTIFS(Data!$M$2:$M$66,"&gt;0",Data!$AD$2:$AD$66,0,Data!$H$2:$H$66,"&gt;1999")</f>
        <v>0</v>
      </c>
      <c r="AH33">
        <f t="shared" si="0"/>
        <v>0</v>
      </c>
    </row>
    <row r="34" spans="1:34" ht="12.75">
      <c r="A34">
        <v>1992</v>
      </c>
      <c r="B34">
        <f>COUNTIF(Data!$M$2:$M$66,"&lt;"&amp;A34)/COUNT(Data!$M$2:$M$66)</f>
        <v>0.08620689655172414</v>
      </c>
      <c r="C34">
        <f>COUNTIF(Data!$L$2:$L$66,"&lt;"&amp;A34)/COUNT(Data!$L$2:$L$66)</f>
        <v>0.09433962264150944</v>
      </c>
      <c r="E34">
        <f>COUNTIFS(Data!$D$2:$D$66,"AI",Data!$H$2:$H$66,"&lt;2000",Data!$M$2:$M$66,"&lt;"&amp;'Cumulative distributions'!$A34)/COUNTIFS(Data!$M$2:$M$66,"&gt;0",Data!$D$2:$D$66,"AI",Data!$H$2:$H$66,"&lt;2000")</f>
        <v>0.5714285714285714</v>
      </c>
      <c r="F34">
        <f>COUNTIFS(Data!$D$2:$D$66,"AI",Data!$H$2:$H$66,"&gt;1999",Data!$M$2:$M$66,"&lt;"&amp;'Cumulative distributions'!$A34)/COUNTIFS(Data!$M$2:$M$66,"&gt;0",Data!$D$2:$D$66,"AI",Data!$H$2:$H$66,"&gt;1999")</f>
        <v>0</v>
      </c>
      <c r="G34" t="e">
        <f>COUNTIFS(Data!$D$2:$D$66,"AGI",Data!$H$2:$H$66,"&lt;2000",Data!$M$2:$M$66,"&lt;"&amp;'Cumulative distributions'!$A34)/COUNTIFS(Data!$M$2:$M$66,"&gt;0",Data!$D$2:$D$66,"AGI",Data!$H$2:$H$66,"&lt;2000")</f>
        <v>#DIV/0!</v>
      </c>
      <c r="H34">
        <f>COUNTIFS(Data!$D$2:$D$66,"AGI",Data!$H$2:$H$66,"&gt;1999",Data!$M$2:$M$66,"&lt;"&amp;'Cumulative distributions'!$A34)/COUNTIFS(Data!$M$2:$M$66,"&gt;0",Data!$D$2:$D$66,"AGI",Data!$H$2:$H$66,"&gt;1999")</f>
        <v>0</v>
      </c>
      <c r="I34">
        <f>COUNTIFS(Data!$D$2:$D$66,"Futurist",Data!$H$2:$H$66,"&lt;2000",Data!$M$2:$M$66,"&lt;"&amp;'Cumulative distributions'!$A34)/COUNTIFS(Data!$M$2:$M$66,"&gt;0",Data!$D$2:$D$66,"Futurist",Data!$H$2:$H$66,"&lt;2000")</f>
        <v>0</v>
      </c>
      <c r="J34">
        <f>COUNTIFS(Data!$D$2:$D$66,"Futurist",Data!$H$2:$H$66,"&gt;1999",Data!$M$2:$M$66,"&lt;"&amp;'Cumulative distributions'!$A34)/COUNTIFS(Data!$M$2:$M$66,"&gt;0",Data!$D$2:$D$66,"Futurist",Data!$H$2:$H$66,"&gt;1999")</f>
        <v>0</v>
      </c>
      <c r="K34">
        <f>COUNTIFS(Data!$D$2:$D$66,"Other",Data!$H$2:$H$66,"&lt;2000",Data!$M$2:$M$66,"&lt;"&amp;'Cumulative distributions'!$A34)/COUNTIFS(Data!$M$2:$M$66,"&gt;0",Data!$D$2:$D$66,"Other",Data!$H$2:$H$66,"&lt;2000")</f>
        <v>0.3333333333333333</v>
      </c>
      <c r="L34">
        <f>COUNTIFS(Data!$D$2:$D$66,"Other",Data!$H$2:$H$66,"&gt;1999",Data!$M$2:$M$66,"&lt;"&amp;'Cumulative distributions'!$A34)/COUNTIFS(Data!$M$2:$M$66,"&gt;0",Data!$D$2:$D$66,"Other",Data!$H$2:$H$66,"&gt;1999")</f>
        <v>0</v>
      </c>
      <c r="N34">
        <f>COUNTIFS(Data!$D$2:$D$66,"AGI",Data!$M$2:$M$66,"&lt;"&amp;'Cumulative distributions'!$A34)/COUNTIFS(Data!$M$2:$M$66,"&gt;0",Data!$D$2:$D$66,"AGI")</f>
        <v>0</v>
      </c>
      <c r="O34">
        <f>COUNTIFS(Data!$D$2:$D$66,"AI",Data!$M$2:$M$66,"&lt;"&amp;'Cumulative distributions'!$A34)/COUNTIFS(Data!$M$2:$M$66,"&gt;0",Data!$D$2:$D$66,"AI")</f>
        <v>0.18181818181818182</v>
      </c>
      <c r="P34">
        <f>COUNTIFS(Data!$D$2:$D$66,"Futurist",Data!$M$2:$M$66,"&lt;"&amp;'Cumulative distributions'!$A34)/COUNTIFS(Data!$M$2:$M$66,"&gt;0",Data!$D$2:$D$66,"Futurist")</f>
        <v>0</v>
      </c>
      <c r="Q34">
        <f>COUNTIFS(Data!$D$2:$D$66,"Other",Data!$M$2:$M$66,"&lt;"&amp;'Cumulative distributions'!$A34)/COUNTIFS(Data!$M$2:$M$66,"&gt;0",Data!$D$2:$D$66,"Other")</f>
        <v>0.125</v>
      </c>
      <c r="S34">
        <f>COUNTIFS(Data!$H$2:$H$66,"&lt;2000",Data!$M$2:$M$66,"&lt;"&amp;'Cumulative distributions'!$A34)/COUNTIFS(Data!$M$2:$M$66,"&gt;0",Data!$H$2:$H$66,"&lt;2000")</f>
        <v>0.2777777777777778</v>
      </c>
      <c r="T34">
        <f>COUNTIFS(Data!$H$2:$H$66,"&gt;1999",Data!$M$2:$M$66,"&lt;"&amp;'Cumulative distributions'!$A34)/COUNTIFS(Data!$M$2:$M$66,"&gt;0",Data!$H$2:$H$66,"&gt;1999")</f>
        <v>0</v>
      </c>
      <c r="V34">
        <f>COUNTIFS(Data!$AD$2:$AD$66,1,Data!$H$2:$H$66,"&gt;1999",Data!$M$2:$M$66,"&lt;"&amp;'Cumulative distributions'!$A34)/COUNTIFS(Data!$M$2:$M$66,"&gt;0",Data!$AD$2:$AD$66,1,Data!$H$2:$H$66,"&gt;1999")</f>
        <v>0</v>
      </c>
      <c r="W34">
        <f>COUNTIFS(Data!$AD$2:$AD$66,0,Data!$H$2:$H$66,"&gt;1999",Data!$M$2:$M$66,"&lt;"&amp;'Cumulative distributions'!$A34)/COUNTIFS(Data!$M$2:$M$66,"&gt;0",Data!$AD$2:$AD$66,0,Data!$H$2:$H$66,"&gt;1999")</f>
        <v>0</v>
      </c>
      <c r="AH34">
        <f t="shared" si="0"/>
        <v>0</v>
      </c>
    </row>
    <row r="35" spans="1:34" ht="12.75">
      <c r="A35">
        <v>1993</v>
      </c>
      <c r="B35">
        <f>COUNTIF(Data!$M$2:$M$66,"&lt;"&amp;A35)/COUNT(Data!$M$2:$M$66)</f>
        <v>0.10344827586206896</v>
      </c>
      <c r="C35">
        <f>COUNTIF(Data!$L$2:$L$66,"&lt;"&amp;A35)/COUNT(Data!$L$2:$L$66)</f>
        <v>0.09433962264150944</v>
      </c>
      <c r="E35">
        <f>COUNTIFS(Data!$D$2:$D$66,"AI",Data!$H$2:$H$66,"&lt;2000",Data!$M$2:$M$66,"&lt;"&amp;'Cumulative distributions'!$A35)/COUNTIFS(Data!$M$2:$M$66,"&gt;0",Data!$D$2:$D$66,"AI",Data!$H$2:$H$66,"&lt;2000")</f>
        <v>0.7142857142857143</v>
      </c>
      <c r="F35">
        <f>COUNTIFS(Data!$D$2:$D$66,"AI",Data!$H$2:$H$66,"&gt;1999",Data!$M$2:$M$66,"&lt;"&amp;'Cumulative distributions'!$A35)/COUNTIFS(Data!$M$2:$M$66,"&gt;0",Data!$D$2:$D$66,"AI",Data!$H$2:$H$66,"&gt;1999")</f>
        <v>0</v>
      </c>
      <c r="G35" t="e">
        <f>COUNTIFS(Data!$D$2:$D$66,"AGI",Data!$H$2:$H$66,"&lt;2000",Data!$M$2:$M$66,"&lt;"&amp;'Cumulative distributions'!$A35)/COUNTIFS(Data!$M$2:$M$66,"&gt;0",Data!$D$2:$D$66,"AGI",Data!$H$2:$H$66,"&lt;2000")</f>
        <v>#DIV/0!</v>
      </c>
      <c r="H35">
        <f>COUNTIFS(Data!$D$2:$D$66,"AGI",Data!$H$2:$H$66,"&gt;1999",Data!$M$2:$M$66,"&lt;"&amp;'Cumulative distributions'!$A35)/COUNTIFS(Data!$M$2:$M$66,"&gt;0",Data!$D$2:$D$66,"AGI",Data!$H$2:$H$66,"&gt;1999")</f>
        <v>0</v>
      </c>
      <c r="I35">
        <f>COUNTIFS(Data!$D$2:$D$66,"Futurist",Data!$H$2:$H$66,"&lt;2000",Data!$M$2:$M$66,"&lt;"&amp;'Cumulative distributions'!$A35)/COUNTIFS(Data!$M$2:$M$66,"&gt;0",Data!$D$2:$D$66,"Futurist",Data!$H$2:$H$66,"&lt;2000")</f>
        <v>0</v>
      </c>
      <c r="J35">
        <f>COUNTIFS(Data!$D$2:$D$66,"Futurist",Data!$H$2:$H$66,"&gt;1999",Data!$M$2:$M$66,"&lt;"&amp;'Cumulative distributions'!$A35)/COUNTIFS(Data!$M$2:$M$66,"&gt;0",Data!$D$2:$D$66,"Futurist",Data!$H$2:$H$66,"&gt;1999")</f>
        <v>0</v>
      </c>
      <c r="K35">
        <f>COUNTIFS(Data!$D$2:$D$66,"Other",Data!$H$2:$H$66,"&lt;2000",Data!$M$2:$M$66,"&lt;"&amp;'Cumulative distributions'!$A35)/COUNTIFS(Data!$M$2:$M$66,"&gt;0",Data!$D$2:$D$66,"Other",Data!$H$2:$H$66,"&lt;2000")</f>
        <v>0.3333333333333333</v>
      </c>
      <c r="L35">
        <f>COUNTIFS(Data!$D$2:$D$66,"Other",Data!$H$2:$H$66,"&gt;1999",Data!$M$2:$M$66,"&lt;"&amp;'Cumulative distributions'!$A35)/COUNTIFS(Data!$M$2:$M$66,"&gt;0",Data!$D$2:$D$66,"Other",Data!$H$2:$H$66,"&gt;1999")</f>
        <v>0</v>
      </c>
      <c r="N35">
        <f>COUNTIFS(Data!$D$2:$D$66,"AGI",Data!$M$2:$M$66,"&lt;"&amp;'Cumulative distributions'!$A35)/COUNTIFS(Data!$M$2:$M$66,"&gt;0",Data!$D$2:$D$66,"AGI")</f>
        <v>0</v>
      </c>
      <c r="O35">
        <f>COUNTIFS(Data!$D$2:$D$66,"AI",Data!$M$2:$M$66,"&lt;"&amp;'Cumulative distributions'!$A35)/COUNTIFS(Data!$M$2:$M$66,"&gt;0",Data!$D$2:$D$66,"AI")</f>
        <v>0.22727272727272727</v>
      </c>
      <c r="P35">
        <f>COUNTIFS(Data!$D$2:$D$66,"Futurist",Data!$M$2:$M$66,"&lt;"&amp;'Cumulative distributions'!$A35)/COUNTIFS(Data!$M$2:$M$66,"&gt;0",Data!$D$2:$D$66,"Futurist")</f>
        <v>0</v>
      </c>
      <c r="Q35">
        <f>COUNTIFS(Data!$D$2:$D$66,"Other",Data!$M$2:$M$66,"&lt;"&amp;'Cumulative distributions'!$A35)/COUNTIFS(Data!$M$2:$M$66,"&gt;0",Data!$D$2:$D$66,"Other")</f>
        <v>0.125</v>
      </c>
      <c r="S35">
        <f>COUNTIFS(Data!$H$2:$H$66,"&lt;2000",Data!$M$2:$M$66,"&lt;"&amp;'Cumulative distributions'!$A35)/COUNTIFS(Data!$M$2:$M$66,"&gt;0",Data!$H$2:$H$66,"&lt;2000")</f>
        <v>0.3333333333333333</v>
      </c>
      <c r="T35">
        <f>COUNTIFS(Data!$H$2:$H$66,"&gt;1999",Data!$M$2:$M$66,"&lt;"&amp;'Cumulative distributions'!$A35)/COUNTIFS(Data!$M$2:$M$66,"&gt;0",Data!$H$2:$H$66,"&gt;1999")</f>
        <v>0</v>
      </c>
      <c r="V35">
        <f>COUNTIFS(Data!$AD$2:$AD$66,1,Data!$H$2:$H$66,"&gt;1999",Data!$M$2:$M$66,"&lt;"&amp;'Cumulative distributions'!$A35)/COUNTIFS(Data!$M$2:$M$66,"&gt;0",Data!$AD$2:$AD$66,1,Data!$H$2:$H$66,"&gt;1999")</f>
        <v>0</v>
      </c>
      <c r="W35">
        <f>COUNTIFS(Data!$AD$2:$AD$66,0,Data!$H$2:$H$66,"&gt;1999",Data!$M$2:$M$66,"&lt;"&amp;'Cumulative distributions'!$A35)/COUNTIFS(Data!$M$2:$M$66,"&gt;0",Data!$AD$2:$AD$66,0,Data!$H$2:$H$66,"&gt;1999")</f>
        <v>0</v>
      </c>
      <c r="AH35">
        <f t="shared" si="0"/>
        <v>0</v>
      </c>
    </row>
    <row r="36" spans="1:34" ht="12.75">
      <c r="A36">
        <v>1994</v>
      </c>
      <c r="B36">
        <f>COUNTIF(Data!$M$2:$M$66,"&lt;"&amp;A36)/COUNT(Data!$M$2:$M$66)</f>
        <v>0.10344827586206896</v>
      </c>
      <c r="C36">
        <f>COUNTIF(Data!$L$2:$L$66,"&lt;"&amp;A36)/COUNT(Data!$L$2:$L$66)</f>
        <v>0.09433962264150944</v>
      </c>
      <c r="E36">
        <f>COUNTIFS(Data!$D$2:$D$66,"AI",Data!$H$2:$H$66,"&lt;2000",Data!$M$2:$M$66,"&lt;"&amp;'Cumulative distributions'!$A36)/COUNTIFS(Data!$M$2:$M$66,"&gt;0",Data!$D$2:$D$66,"AI",Data!$H$2:$H$66,"&lt;2000")</f>
        <v>0.7142857142857143</v>
      </c>
      <c r="F36">
        <f>COUNTIFS(Data!$D$2:$D$66,"AI",Data!$H$2:$H$66,"&gt;1999",Data!$M$2:$M$66,"&lt;"&amp;'Cumulative distributions'!$A36)/COUNTIFS(Data!$M$2:$M$66,"&gt;0",Data!$D$2:$D$66,"AI",Data!$H$2:$H$66,"&gt;1999")</f>
        <v>0</v>
      </c>
      <c r="G36" t="e">
        <f>COUNTIFS(Data!$D$2:$D$66,"AGI",Data!$H$2:$H$66,"&lt;2000",Data!$M$2:$M$66,"&lt;"&amp;'Cumulative distributions'!$A36)/COUNTIFS(Data!$M$2:$M$66,"&gt;0",Data!$D$2:$D$66,"AGI",Data!$H$2:$H$66,"&lt;2000")</f>
        <v>#DIV/0!</v>
      </c>
      <c r="H36">
        <f>COUNTIFS(Data!$D$2:$D$66,"AGI",Data!$H$2:$H$66,"&gt;1999",Data!$M$2:$M$66,"&lt;"&amp;'Cumulative distributions'!$A36)/COUNTIFS(Data!$M$2:$M$66,"&gt;0",Data!$D$2:$D$66,"AGI",Data!$H$2:$H$66,"&gt;1999")</f>
        <v>0</v>
      </c>
      <c r="I36">
        <f>COUNTIFS(Data!$D$2:$D$66,"Futurist",Data!$H$2:$H$66,"&lt;2000",Data!$M$2:$M$66,"&lt;"&amp;'Cumulative distributions'!$A36)/COUNTIFS(Data!$M$2:$M$66,"&gt;0",Data!$D$2:$D$66,"Futurist",Data!$H$2:$H$66,"&lt;2000")</f>
        <v>0</v>
      </c>
      <c r="J36">
        <f>COUNTIFS(Data!$D$2:$D$66,"Futurist",Data!$H$2:$H$66,"&gt;1999",Data!$M$2:$M$66,"&lt;"&amp;'Cumulative distributions'!$A36)/COUNTIFS(Data!$M$2:$M$66,"&gt;0",Data!$D$2:$D$66,"Futurist",Data!$H$2:$H$66,"&gt;1999")</f>
        <v>0</v>
      </c>
      <c r="K36">
        <f>COUNTIFS(Data!$D$2:$D$66,"Other",Data!$H$2:$H$66,"&lt;2000",Data!$M$2:$M$66,"&lt;"&amp;'Cumulative distributions'!$A36)/COUNTIFS(Data!$M$2:$M$66,"&gt;0",Data!$D$2:$D$66,"Other",Data!$H$2:$H$66,"&lt;2000")</f>
        <v>0.3333333333333333</v>
      </c>
      <c r="L36">
        <f>COUNTIFS(Data!$D$2:$D$66,"Other",Data!$H$2:$H$66,"&gt;1999",Data!$M$2:$M$66,"&lt;"&amp;'Cumulative distributions'!$A36)/COUNTIFS(Data!$M$2:$M$66,"&gt;0",Data!$D$2:$D$66,"Other",Data!$H$2:$H$66,"&gt;1999")</f>
        <v>0</v>
      </c>
      <c r="N36">
        <f>COUNTIFS(Data!$D$2:$D$66,"AGI",Data!$M$2:$M$66,"&lt;"&amp;'Cumulative distributions'!$A36)/COUNTIFS(Data!$M$2:$M$66,"&gt;0",Data!$D$2:$D$66,"AGI")</f>
        <v>0</v>
      </c>
      <c r="O36">
        <f>COUNTIFS(Data!$D$2:$D$66,"AI",Data!$M$2:$M$66,"&lt;"&amp;'Cumulative distributions'!$A36)/COUNTIFS(Data!$M$2:$M$66,"&gt;0",Data!$D$2:$D$66,"AI")</f>
        <v>0.22727272727272727</v>
      </c>
      <c r="P36">
        <f>COUNTIFS(Data!$D$2:$D$66,"Futurist",Data!$M$2:$M$66,"&lt;"&amp;'Cumulative distributions'!$A36)/COUNTIFS(Data!$M$2:$M$66,"&gt;0",Data!$D$2:$D$66,"Futurist")</f>
        <v>0</v>
      </c>
      <c r="Q36">
        <f>COUNTIFS(Data!$D$2:$D$66,"Other",Data!$M$2:$M$66,"&lt;"&amp;'Cumulative distributions'!$A36)/COUNTIFS(Data!$M$2:$M$66,"&gt;0",Data!$D$2:$D$66,"Other")</f>
        <v>0.125</v>
      </c>
      <c r="S36">
        <f>COUNTIFS(Data!$H$2:$H$66,"&lt;2000",Data!$M$2:$M$66,"&lt;"&amp;'Cumulative distributions'!$A36)/COUNTIFS(Data!$M$2:$M$66,"&gt;0",Data!$H$2:$H$66,"&lt;2000")</f>
        <v>0.3333333333333333</v>
      </c>
      <c r="T36">
        <f>COUNTIFS(Data!$H$2:$H$66,"&gt;1999",Data!$M$2:$M$66,"&lt;"&amp;'Cumulative distributions'!$A36)/COUNTIFS(Data!$M$2:$M$66,"&gt;0",Data!$H$2:$H$66,"&gt;1999")</f>
        <v>0</v>
      </c>
      <c r="V36">
        <f>COUNTIFS(Data!$AD$2:$AD$66,1,Data!$H$2:$H$66,"&gt;1999",Data!$M$2:$M$66,"&lt;"&amp;'Cumulative distributions'!$A36)/COUNTIFS(Data!$M$2:$M$66,"&gt;0",Data!$AD$2:$AD$66,1,Data!$H$2:$H$66,"&gt;1999")</f>
        <v>0</v>
      </c>
      <c r="W36">
        <f>COUNTIFS(Data!$AD$2:$AD$66,0,Data!$H$2:$H$66,"&gt;1999",Data!$M$2:$M$66,"&lt;"&amp;'Cumulative distributions'!$A36)/COUNTIFS(Data!$M$2:$M$66,"&gt;0",Data!$AD$2:$AD$66,0,Data!$H$2:$H$66,"&gt;1999")</f>
        <v>0</v>
      </c>
      <c r="AH36">
        <f t="shared" si="0"/>
        <v>0</v>
      </c>
    </row>
    <row r="37" spans="1:34" ht="12.75">
      <c r="A37">
        <v>1995</v>
      </c>
      <c r="B37">
        <f>COUNTIF(Data!$M$2:$M$66,"&lt;"&amp;A37)/COUNT(Data!$M$2:$M$66)</f>
        <v>0.10344827586206896</v>
      </c>
      <c r="C37">
        <f>COUNTIF(Data!$L$2:$L$66,"&lt;"&amp;A37)/COUNT(Data!$L$2:$L$66)</f>
        <v>0.09433962264150944</v>
      </c>
      <c r="E37">
        <f>COUNTIFS(Data!$D$2:$D$66,"AI",Data!$H$2:$H$66,"&lt;2000",Data!$M$2:$M$66,"&lt;"&amp;'Cumulative distributions'!$A37)/COUNTIFS(Data!$M$2:$M$66,"&gt;0",Data!$D$2:$D$66,"AI",Data!$H$2:$H$66,"&lt;2000")</f>
        <v>0.7142857142857143</v>
      </c>
      <c r="F37">
        <f>COUNTIFS(Data!$D$2:$D$66,"AI",Data!$H$2:$H$66,"&gt;1999",Data!$M$2:$M$66,"&lt;"&amp;'Cumulative distributions'!$A37)/COUNTIFS(Data!$M$2:$M$66,"&gt;0",Data!$D$2:$D$66,"AI",Data!$H$2:$H$66,"&gt;1999")</f>
        <v>0</v>
      </c>
      <c r="G37" t="e">
        <f>COUNTIFS(Data!$D$2:$D$66,"AGI",Data!$H$2:$H$66,"&lt;2000",Data!$M$2:$M$66,"&lt;"&amp;'Cumulative distributions'!$A37)/COUNTIFS(Data!$M$2:$M$66,"&gt;0",Data!$D$2:$D$66,"AGI",Data!$H$2:$H$66,"&lt;2000")</f>
        <v>#DIV/0!</v>
      </c>
      <c r="H37">
        <f>COUNTIFS(Data!$D$2:$D$66,"AGI",Data!$H$2:$H$66,"&gt;1999",Data!$M$2:$M$66,"&lt;"&amp;'Cumulative distributions'!$A37)/COUNTIFS(Data!$M$2:$M$66,"&gt;0",Data!$D$2:$D$66,"AGI",Data!$H$2:$H$66,"&gt;1999")</f>
        <v>0</v>
      </c>
      <c r="I37">
        <f>COUNTIFS(Data!$D$2:$D$66,"Futurist",Data!$H$2:$H$66,"&lt;2000",Data!$M$2:$M$66,"&lt;"&amp;'Cumulative distributions'!$A37)/COUNTIFS(Data!$M$2:$M$66,"&gt;0",Data!$D$2:$D$66,"Futurist",Data!$H$2:$H$66,"&lt;2000")</f>
        <v>0</v>
      </c>
      <c r="J37">
        <f>COUNTIFS(Data!$D$2:$D$66,"Futurist",Data!$H$2:$H$66,"&gt;1999",Data!$M$2:$M$66,"&lt;"&amp;'Cumulative distributions'!$A37)/COUNTIFS(Data!$M$2:$M$66,"&gt;0",Data!$D$2:$D$66,"Futurist",Data!$H$2:$H$66,"&gt;1999")</f>
        <v>0</v>
      </c>
      <c r="K37">
        <f>COUNTIFS(Data!$D$2:$D$66,"Other",Data!$H$2:$H$66,"&lt;2000",Data!$M$2:$M$66,"&lt;"&amp;'Cumulative distributions'!$A37)/COUNTIFS(Data!$M$2:$M$66,"&gt;0",Data!$D$2:$D$66,"Other",Data!$H$2:$H$66,"&lt;2000")</f>
        <v>0.3333333333333333</v>
      </c>
      <c r="L37">
        <f>COUNTIFS(Data!$D$2:$D$66,"Other",Data!$H$2:$H$66,"&gt;1999",Data!$M$2:$M$66,"&lt;"&amp;'Cumulative distributions'!$A37)/COUNTIFS(Data!$M$2:$M$66,"&gt;0",Data!$D$2:$D$66,"Other",Data!$H$2:$H$66,"&gt;1999")</f>
        <v>0</v>
      </c>
      <c r="N37">
        <f>COUNTIFS(Data!$D$2:$D$66,"AGI",Data!$M$2:$M$66,"&lt;"&amp;'Cumulative distributions'!$A37)/COUNTIFS(Data!$M$2:$M$66,"&gt;0",Data!$D$2:$D$66,"AGI")</f>
        <v>0</v>
      </c>
      <c r="O37">
        <f>COUNTIFS(Data!$D$2:$D$66,"AI",Data!$M$2:$M$66,"&lt;"&amp;'Cumulative distributions'!$A37)/COUNTIFS(Data!$M$2:$M$66,"&gt;0",Data!$D$2:$D$66,"AI")</f>
        <v>0.22727272727272727</v>
      </c>
      <c r="P37">
        <f>COUNTIFS(Data!$D$2:$D$66,"Futurist",Data!$M$2:$M$66,"&lt;"&amp;'Cumulative distributions'!$A37)/COUNTIFS(Data!$M$2:$M$66,"&gt;0",Data!$D$2:$D$66,"Futurist")</f>
        <v>0</v>
      </c>
      <c r="Q37">
        <f>COUNTIFS(Data!$D$2:$D$66,"Other",Data!$M$2:$M$66,"&lt;"&amp;'Cumulative distributions'!$A37)/COUNTIFS(Data!$M$2:$M$66,"&gt;0",Data!$D$2:$D$66,"Other")</f>
        <v>0.125</v>
      </c>
      <c r="S37">
        <f>COUNTIFS(Data!$H$2:$H$66,"&lt;2000",Data!$M$2:$M$66,"&lt;"&amp;'Cumulative distributions'!$A37)/COUNTIFS(Data!$M$2:$M$66,"&gt;0",Data!$H$2:$H$66,"&lt;2000")</f>
        <v>0.3333333333333333</v>
      </c>
      <c r="T37">
        <f>COUNTIFS(Data!$H$2:$H$66,"&gt;1999",Data!$M$2:$M$66,"&lt;"&amp;'Cumulative distributions'!$A37)/COUNTIFS(Data!$M$2:$M$66,"&gt;0",Data!$H$2:$H$66,"&gt;1999")</f>
        <v>0</v>
      </c>
      <c r="V37">
        <f>COUNTIFS(Data!$AD$2:$AD$66,1,Data!$H$2:$H$66,"&gt;1999",Data!$M$2:$M$66,"&lt;"&amp;'Cumulative distributions'!$A37)/COUNTIFS(Data!$M$2:$M$66,"&gt;0",Data!$AD$2:$AD$66,1,Data!$H$2:$H$66,"&gt;1999")</f>
        <v>0</v>
      </c>
      <c r="W37">
        <f>COUNTIFS(Data!$AD$2:$AD$66,0,Data!$H$2:$H$66,"&gt;1999",Data!$M$2:$M$66,"&lt;"&amp;'Cumulative distributions'!$A37)/COUNTIFS(Data!$M$2:$M$66,"&gt;0",Data!$AD$2:$AD$66,0,Data!$H$2:$H$66,"&gt;1999")</f>
        <v>0</v>
      </c>
      <c r="AH37">
        <f t="shared" si="0"/>
        <v>0</v>
      </c>
    </row>
    <row r="38" spans="1:34" ht="12.75">
      <c r="A38">
        <v>1996</v>
      </c>
      <c r="B38">
        <f>COUNTIF(Data!$M$2:$M$66,"&lt;"&amp;A38)/COUNT(Data!$M$2:$M$66)</f>
        <v>0.10344827586206896</v>
      </c>
      <c r="C38">
        <f>COUNTIF(Data!$L$2:$L$66,"&lt;"&amp;A38)/COUNT(Data!$L$2:$L$66)</f>
        <v>0.09433962264150944</v>
      </c>
      <c r="E38">
        <f>COUNTIFS(Data!$D$2:$D$66,"AI",Data!$H$2:$H$66,"&lt;2000",Data!$M$2:$M$66,"&lt;"&amp;'Cumulative distributions'!$A38)/COUNTIFS(Data!$M$2:$M$66,"&gt;0",Data!$D$2:$D$66,"AI",Data!$H$2:$H$66,"&lt;2000")</f>
        <v>0.7142857142857143</v>
      </c>
      <c r="F38">
        <f>COUNTIFS(Data!$D$2:$D$66,"AI",Data!$H$2:$H$66,"&gt;1999",Data!$M$2:$M$66,"&lt;"&amp;'Cumulative distributions'!$A38)/COUNTIFS(Data!$M$2:$M$66,"&gt;0",Data!$D$2:$D$66,"AI",Data!$H$2:$H$66,"&gt;1999")</f>
        <v>0</v>
      </c>
      <c r="G38" t="e">
        <f>COUNTIFS(Data!$D$2:$D$66,"AGI",Data!$H$2:$H$66,"&lt;2000",Data!$M$2:$M$66,"&lt;"&amp;'Cumulative distributions'!$A38)/COUNTIFS(Data!$M$2:$M$66,"&gt;0",Data!$D$2:$D$66,"AGI",Data!$H$2:$H$66,"&lt;2000")</f>
        <v>#DIV/0!</v>
      </c>
      <c r="H38">
        <f>COUNTIFS(Data!$D$2:$D$66,"AGI",Data!$H$2:$H$66,"&gt;1999",Data!$M$2:$M$66,"&lt;"&amp;'Cumulative distributions'!$A38)/COUNTIFS(Data!$M$2:$M$66,"&gt;0",Data!$D$2:$D$66,"AGI",Data!$H$2:$H$66,"&gt;1999")</f>
        <v>0</v>
      </c>
      <c r="I38">
        <f>COUNTIFS(Data!$D$2:$D$66,"Futurist",Data!$H$2:$H$66,"&lt;2000",Data!$M$2:$M$66,"&lt;"&amp;'Cumulative distributions'!$A38)/COUNTIFS(Data!$M$2:$M$66,"&gt;0",Data!$D$2:$D$66,"Futurist",Data!$H$2:$H$66,"&lt;2000")</f>
        <v>0</v>
      </c>
      <c r="J38">
        <f>COUNTIFS(Data!$D$2:$D$66,"Futurist",Data!$H$2:$H$66,"&gt;1999",Data!$M$2:$M$66,"&lt;"&amp;'Cumulative distributions'!$A38)/COUNTIFS(Data!$M$2:$M$66,"&gt;0",Data!$D$2:$D$66,"Futurist",Data!$H$2:$H$66,"&gt;1999")</f>
        <v>0</v>
      </c>
      <c r="K38">
        <f>COUNTIFS(Data!$D$2:$D$66,"Other",Data!$H$2:$H$66,"&lt;2000",Data!$M$2:$M$66,"&lt;"&amp;'Cumulative distributions'!$A38)/COUNTIFS(Data!$M$2:$M$66,"&gt;0",Data!$D$2:$D$66,"Other",Data!$H$2:$H$66,"&lt;2000")</f>
        <v>0.3333333333333333</v>
      </c>
      <c r="L38">
        <f>COUNTIFS(Data!$D$2:$D$66,"Other",Data!$H$2:$H$66,"&gt;1999",Data!$M$2:$M$66,"&lt;"&amp;'Cumulative distributions'!$A38)/COUNTIFS(Data!$M$2:$M$66,"&gt;0",Data!$D$2:$D$66,"Other",Data!$H$2:$H$66,"&gt;1999")</f>
        <v>0</v>
      </c>
      <c r="N38">
        <f>COUNTIFS(Data!$D$2:$D$66,"AGI",Data!$M$2:$M$66,"&lt;"&amp;'Cumulative distributions'!$A38)/COUNTIFS(Data!$M$2:$M$66,"&gt;0",Data!$D$2:$D$66,"AGI")</f>
        <v>0</v>
      </c>
      <c r="O38">
        <f>COUNTIFS(Data!$D$2:$D$66,"AI",Data!$M$2:$M$66,"&lt;"&amp;'Cumulative distributions'!$A38)/COUNTIFS(Data!$M$2:$M$66,"&gt;0",Data!$D$2:$D$66,"AI")</f>
        <v>0.22727272727272727</v>
      </c>
      <c r="P38">
        <f>COUNTIFS(Data!$D$2:$D$66,"Futurist",Data!$M$2:$M$66,"&lt;"&amp;'Cumulative distributions'!$A38)/COUNTIFS(Data!$M$2:$M$66,"&gt;0",Data!$D$2:$D$66,"Futurist")</f>
        <v>0</v>
      </c>
      <c r="Q38">
        <f>COUNTIFS(Data!$D$2:$D$66,"Other",Data!$M$2:$M$66,"&lt;"&amp;'Cumulative distributions'!$A38)/COUNTIFS(Data!$M$2:$M$66,"&gt;0",Data!$D$2:$D$66,"Other")</f>
        <v>0.125</v>
      </c>
      <c r="S38">
        <f>COUNTIFS(Data!$H$2:$H$66,"&lt;2000",Data!$M$2:$M$66,"&lt;"&amp;'Cumulative distributions'!$A38)/COUNTIFS(Data!$M$2:$M$66,"&gt;0",Data!$H$2:$H$66,"&lt;2000")</f>
        <v>0.3333333333333333</v>
      </c>
      <c r="T38">
        <f>COUNTIFS(Data!$H$2:$H$66,"&gt;1999",Data!$M$2:$M$66,"&lt;"&amp;'Cumulative distributions'!$A38)/COUNTIFS(Data!$M$2:$M$66,"&gt;0",Data!$H$2:$H$66,"&gt;1999")</f>
        <v>0</v>
      </c>
      <c r="V38">
        <f>COUNTIFS(Data!$AD$2:$AD$66,1,Data!$H$2:$H$66,"&gt;1999",Data!$M$2:$M$66,"&lt;"&amp;'Cumulative distributions'!$A38)/COUNTIFS(Data!$M$2:$M$66,"&gt;0",Data!$AD$2:$AD$66,1,Data!$H$2:$H$66,"&gt;1999")</f>
        <v>0</v>
      </c>
      <c r="W38">
        <f>COUNTIFS(Data!$AD$2:$AD$66,0,Data!$H$2:$H$66,"&gt;1999",Data!$M$2:$M$66,"&lt;"&amp;'Cumulative distributions'!$A38)/COUNTIFS(Data!$M$2:$M$66,"&gt;0",Data!$AD$2:$AD$66,0,Data!$H$2:$H$66,"&gt;1999")</f>
        <v>0</v>
      </c>
      <c r="AH38">
        <f t="shared" si="0"/>
        <v>0</v>
      </c>
    </row>
    <row r="39" spans="1:34" ht="12.75">
      <c r="A39">
        <v>1997</v>
      </c>
      <c r="B39">
        <f>COUNTIF(Data!$M$2:$M$66,"&lt;"&amp;A39)/COUNT(Data!$M$2:$M$66)</f>
        <v>0.10344827586206896</v>
      </c>
      <c r="C39">
        <f>COUNTIF(Data!$L$2:$L$66,"&lt;"&amp;A39)/COUNT(Data!$L$2:$L$66)</f>
        <v>0.09433962264150944</v>
      </c>
      <c r="E39">
        <f>COUNTIFS(Data!$D$2:$D$66,"AI",Data!$H$2:$H$66,"&lt;2000",Data!$M$2:$M$66,"&lt;"&amp;'Cumulative distributions'!$A39)/COUNTIFS(Data!$M$2:$M$66,"&gt;0",Data!$D$2:$D$66,"AI",Data!$H$2:$H$66,"&lt;2000")</f>
        <v>0.7142857142857143</v>
      </c>
      <c r="F39">
        <f>COUNTIFS(Data!$D$2:$D$66,"AI",Data!$H$2:$H$66,"&gt;1999",Data!$M$2:$M$66,"&lt;"&amp;'Cumulative distributions'!$A39)/COUNTIFS(Data!$M$2:$M$66,"&gt;0",Data!$D$2:$D$66,"AI",Data!$H$2:$H$66,"&gt;1999")</f>
        <v>0</v>
      </c>
      <c r="G39" t="e">
        <f>COUNTIFS(Data!$D$2:$D$66,"AGI",Data!$H$2:$H$66,"&lt;2000",Data!$M$2:$M$66,"&lt;"&amp;'Cumulative distributions'!$A39)/COUNTIFS(Data!$M$2:$M$66,"&gt;0",Data!$D$2:$D$66,"AGI",Data!$H$2:$H$66,"&lt;2000")</f>
        <v>#DIV/0!</v>
      </c>
      <c r="H39">
        <f>COUNTIFS(Data!$D$2:$D$66,"AGI",Data!$H$2:$H$66,"&gt;1999",Data!$M$2:$M$66,"&lt;"&amp;'Cumulative distributions'!$A39)/COUNTIFS(Data!$M$2:$M$66,"&gt;0",Data!$D$2:$D$66,"AGI",Data!$H$2:$H$66,"&gt;1999")</f>
        <v>0</v>
      </c>
      <c r="I39">
        <f>COUNTIFS(Data!$D$2:$D$66,"Futurist",Data!$H$2:$H$66,"&lt;2000",Data!$M$2:$M$66,"&lt;"&amp;'Cumulative distributions'!$A39)/COUNTIFS(Data!$M$2:$M$66,"&gt;0",Data!$D$2:$D$66,"Futurist",Data!$H$2:$H$66,"&lt;2000")</f>
        <v>0</v>
      </c>
      <c r="J39">
        <f>COUNTIFS(Data!$D$2:$D$66,"Futurist",Data!$H$2:$H$66,"&gt;1999",Data!$M$2:$M$66,"&lt;"&amp;'Cumulative distributions'!$A39)/COUNTIFS(Data!$M$2:$M$66,"&gt;0",Data!$D$2:$D$66,"Futurist",Data!$H$2:$H$66,"&gt;1999")</f>
        <v>0</v>
      </c>
      <c r="K39">
        <f>COUNTIFS(Data!$D$2:$D$66,"Other",Data!$H$2:$H$66,"&lt;2000",Data!$M$2:$M$66,"&lt;"&amp;'Cumulative distributions'!$A39)/COUNTIFS(Data!$M$2:$M$66,"&gt;0",Data!$D$2:$D$66,"Other",Data!$H$2:$H$66,"&lt;2000")</f>
        <v>0.3333333333333333</v>
      </c>
      <c r="L39">
        <f>COUNTIFS(Data!$D$2:$D$66,"Other",Data!$H$2:$H$66,"&gt;1999",Data!$M$2:$M$66,"&lt;"&amp;'Cumulative distributions'!$A39)/COUNTIFS(Data!$M$2:$M$66,"&gt;0",Data!$D$2:$D$66,"Other",Data!$H$2:$H$66,"&gt;1999")</f>
        <v>0</v>
      </c>
      <c r="N39">
        <f>COUNTIFS(Data!$D$2:$D$66,"AGI",Data!$M$2:$M$66,"&lt;"&amp;'Cumulative distributions'!$A39)/COUNTIFS(Data!$M$2:$M$66,"&gt;0",Data!$D$2:$D$66,"AGI")</f>
        <v>0</v>
      </c>
      <c r="O39">
        <f>COUNTIFS(Data!$D$2:$D$66,"AI",Data!$M$2:$M$66,"&lt;"&amp;'Cumulative distributions'!$A39)/COUNTIFS(Data!$M$2:$M$66,"&gt;0",Data!$D$2:$D$66,"AI")</f>
        <v>0.22727272727272727</v>
      </c>
      <c r="P39">
        <f>COUNTIFS(Data!$D$2:$D$66,"Futurist",Data!$M$2:$M$66,"&lt;"&amp;'Cumulative distributions'!$A39)/COUNTIFS(Data!$M$2:$M$66,"&gt;0",Data!$D$2:$D$66,"Futurist")</f>
        <v>0</v>
      </c>
      <c r="Q39">
        <f>COUNTIFS(Data!$D$2:$D$66,"Other",Data!$M$2:$M$66,"&lt;"&amp;'Cumulative distributions'!$A39)/COUNTIFS(Data!$M$2:$M$66,"&gt;0",Data!$D$2:$D$66,"Other")</f>
        <v>0.125</v>
      </c>
      <c r="S39">
        <f>COUNTIFS(Data!$H$2:$H$66,"&lt;2000",Data!$M$2:$M$66,"&lt;"&amp;'Cumulative distributions'!$A39)/COUNTIFS(Data!$M$2:$M$66,"&gt;0",Data!$H$2:$H$66,"&lt;2000")</f>
        <v>0.3333333333333333</v>
      </c>
      <c r="T39">
        <f>COUNTIFS(Data!$H$2:$H$66,"&gt;1999",Data!$M$2:$M$66,"&lt;"&amp;'Cumulative distributions'!$A39)/COUNTIFS(Data!$M$2:$M$66,"&gt;0",Data!$H$2:$H$66,"&gt;1999")</f>
        <v>0</v>
      </c>
      <c r="V39">
        <f>COUNTIFS(Data!$AD$2:$AD$66,1,Data!$H$2:$H$66,"&gt;1999",Data!$M$2:$M$66,"&lt;"&amp;'Cumulative distributions'!$A39)/COUNTIFS(Data!$M$2:$M$66,"&gt;0",Data!$AD$2:$AD$66,1,Data!$H$2:$H$66,"&gt;1999")</f>
        <v>0</v>
      </c>
      <c r="W39">
        <f>COUNTIFS(Data!$AD$2:$AD$66,0,Data!$H$2:$H$66,"&gt;1999",Data!$M$2:$M$66,"&lt;"&amp;'Cumulative distributions'!$A39)/COUNTIFS(Data!$M$2:$M$66,"&gt;0",Data!$AD$2:$AD$66,0,Data!$H$2:$H$66,"&gt;1999")</f>
        <v>0</v>
      </c>
      <c r="AH39">
        <f t="shared" si="0"/>
        <v>0</v>
      </c>
    </row>
    <row r="40" spans="1:34" ht="12.75">
      <c r="A40">
        <v>1998</v>
      </c>
      <c r="B40">
        <f>COUNTIF(Data!$M$2:$M$66,"&lt;"&amp;A40)/COUNT(Data!$M$2:$M$66)</f>
        <v>0.10344827586206896</v>
      </c>
      <c r="C40">
        <f>COUNTIF(Data!$L$2:$L$66,"&lt;"&amp;A40)/COUNT(Data!$L$2:$L$66)</f>
        <v>0.09433962264150944</v>
      </c>
      <c r="E40">
        <f>COUNTIFS(Data!$D$2:$D$66,"AI",Data!$H$2:$H$66,"&lt;2000",Data!$M$2:$M$66,"&lt;"&amp;'Cumulative distributions'!$A40)/COUNTIFS(Data!$M$2:$M$66,"&gt;0",Data!$D$2:$D$66,"AI",Data!$H$2:$H$66,"&lt;2000")</f>
        <v>0.7142857142857143</v>
      </c>
      <c r="F40">
        <f>COUNTIFS(Data!$D$2:$D$66,"AI",Data!$H$2:$H$66,"&gt;1999",Data!$M$2:$M$66,"&lt;"&amp;'Cumulative distributions'!$A40)/COUNTIFS(Data!$M$2:$M$66,"&gt;0",Data!$D$2:$D$66,"AI",Data!$H$2:$H$66,"&gt;1999")</f>
        <v>0</v>
      </c>
      <c r="G40" t="e">
        <f>COUNTIFS(Data!$D$2:$D$66,"AGI",Data!$H$2:$H$66,"&lt;2000",Data!$M$2:$M$66,"&lt;"&amp;'Cumulative distributions'!$A40)/COUNTIFS(Data!$M$2:$M$66,"&gt;0",Data!$D$2:$D$66,"AGI",Data!$H$2:$H$66,"&lt;2000")</f>
        <v>#DIV/0!</v>
      </c>
      <c r="H40">
        <f>COUNTIFS(Data!$D$2:$D$66,"AGI",Data!$H$2:$H$66,"&gt;1999",Data!$M$2:$M$66,"&lt;"&amp;'Cumulative distributions'!$A40)/COUNTIFS(Data!$M$2:$M$66,"&gt;0",Data!$D$2:$D$66,"AGI",Data!$H$2:$H$66,"&gt;1999")</f>
        <v>0</v>
      </c>
      <c r="I40">
        <f>COUNTIFS(Data!$D$2:$D$66,"Futurist",Data!$H$2:$H$66,"&lt;2000",Data!$M$2:$M$66,"&lt;"&amp;'Cumulative distributions'!$A40)/COUNTIFS(Data!$M$2:$M$66,"&gt;0",Data!$D$2:$D$66,"Futurist",Data!$H$2:$H$66,"&lt;2000")</f>
        <v>0</v>
      </c>
      <c r="J40">
        <f>COUNTIFS(Data!$D$2:$D$66,"Futurist",Data!$H$2:$H$66,"&gt;1999",Data!$M$2:$M$66,"&lt;"&amp;'Cumulative distributions'!$A40)/COUNTIFS(Data!$M$2:$M$66,"&gt;0",Data!$D$2:$D$66,"Futurist",Data!$H$2:$H$66,"&gt;1999")</f>
        <v>0</v>
      </c>
      <c r="K40">
        <f>COUNTIFS(Data!$D$2:$D$66,"Other",Data!$H$2:$H$66,"&lt;2000",Data!$M$2:$M$66,"&lt;"&amp;'Cumulative distributions'!$A40)/COUNTIFS(Data!$M$2:$M$66,"&gt;0",Data!$D$2:$D$66,"Other",Data!$H$2:$H$66,"&lt;2000")</f>
        <v>0.3333333333333333</v>
      </c>
      <c r="L40">
        <f>COUNTIFS(Data!$D$2:$D$66,"Other",Data!$H$2:$H$66,"&gt;1999",Data!$M$2:$M$66,"&lt;"&amp;'Cumulative distributions'!$A40)/COUNTIFS(Data!$M$2:$M$66,"&gt;0",Data!$D$2:$D$66,"Other",Data!$H$2:$H$66,"&gt;1999")</f>
        <v>0</v>
      </c>
      <c r="N40">
        <f>COUNTIFS(Data!$D$2:$D$66,"AGI",Data!$M$2:$M$66,"&lt;"&amp;'Cumulative distributions'!$A40)/COUNTIFS(Data!$M$2:$M$66,"&gt;0",Data!$D$2:$D$66,"AGI")</f>
        <v>0</v>
      </c>
      <c r="O40">
        <f>COUNTIFS(Data!$D$2:$D$66,"AI",Data!$M$2:$M$66,"&lt;"&amp;'Cumulative distributions'!$A40)/COUNTIFS(Data!$M$2:$M$66,"&gt;0",Data!$D$2:$D$66,"AI")</f>
        <v>0.22727272727272727</v>
      </c>
      <c r="P40">
        <f>COUNTIFS(Data!$D$2:$D$66,"Futurist",Data!$M$2:$M$66,"&lt;"&amp;'Cumulative distributions'!$A40)/COUNTIFS(Data!$M$2:$M$66,"&gt;0",Data!$D$2:$D$66,"Futurist")</f>
        <v>0</v>
      </c>
      <c r="Q40">
        <f>COUNTIFS(Data!$D$2:$D$66,"Other",Data!$M$2:$M$66,"&lt;"&amp;'Cumulative distributions'!$A40)/COUNTIFS(Data!$M$2:$M$66,"&gt;0",Data!$D$2:$D$66,"Other")</f>
        <v>0.125</v>
      </c>
      <c r="S40">
        <f>COUNTIFS(Data!$H$2:$H$66,"&lt;2000",Data!$M$2:$M$66,"&lt;"&amp;'Cumulative distributions'!$A40)/COUNTIFS(Data!$M$2:$M$66,"&gt;0",Data!$H$2:$H$66,"&lt;2000")</f>
        <v>0.3333333333333333</v>
      </c>
      <c r="T40">
        <f>COUNTIFS(Data!$H$2:$H$66,"&gt;1999",Data!$M$2:$M$66,"&lt;"&amp;'Cumulative distributions'!$A40)/COUNTIFS(Data!$M$2:$M$66,"&gt;0",Data!$H$2:$H$66,"&gt;1999")</f>
        <v>0</v>
      </c>
      <c r="V40">
        <f>COUNTIFS(Data!$AD$2:$AD$66,1,Data!$H$2:$H$66,"&gt;1999",Data!$M$2:$M$66,"&lt;"&amp;'Cumulative distributions'!$A40)/COUNTIFS(Data!$M$2:$M$66,"&gt;0",Data!$AD$2:$AD$66,1,Data!$H$2:$H$66,"&gt;1999")</f>
        <v>0</v>
      </c>
      <c r="W40">
        <f>COUNTIFS(Data!$AD$2:$AD$66,0,Data!$H$2:$H$66,"&gt;1999",Data!$M$2:$M$66,"&lt;"&amp;'Cumulative distributions'!$A40)/COUNTIFS(Data!$M$2:$M$66,"&gt;0",Data!$AD$2:$AD$66,0,Data!$H$2:$H$66,"&gt;1999")</f>
        <v>0</v>
      </c>
      <c r="AH40">
        <f t="shared" si="0"/>
        <v>0</v>
      </c>
    </row>
    <row r="41" spans="1:34" ht="12.75">
      <c r="A41">
        <v>1999</v>
      </c>
      <c r="B41">
        <f>COUNTIF(Data!$M$2:$M$66,"&lt;"&amp;A41)/COUNT(Data!$M$2:$M$66)</f>
        <v>0.10344827586206896</v>
      </c>
      <c r="C41">
        <f>COUNTIF(Data!$L$2:$L$66,"&lt;"&amp;A41)/COUNT(Data!$L$2:$L$66)</f>
        <v>0.09433962264150944</v>
      </c>
      <c r="E41">
        <f>COUNTIFS(Data!$D$2:$D$66,"AI",Data!$H$2:$H$66,"&lt;2000",Data!$M$2:$M$66,"&lt;"&amp;'Cumulative distributions'!$A41)/COUNTIFS(Data!$M$2:$M$66,"&gt;0",Data!$D$2:$D$66,"AI",Data!$H$2:$H$66,"&lt;2000")</f>
        <v>0.7142857142857143</v>
      </c>
      <c r="F41">
        <f>COUNTIFS(Data!$D$2:$D$66,"AI",Data!$H$2:$H$66,"&gt;1999",Data!$M$2:$M$66,"&lt;"&amp;'Cumulative distributions'!$A41)/COUNTIFS(Data!$M$2:$M$66,"&gt;0",Data!$D$2:$D$66,"AI",Data!$H$2:$H$66,"&gt;1999")</f>
        <v>0</v>
      </c>
      <c r="G41" t="e">
        <f>COUNTIFS(Data!$D$2:$D$66,"AGI",Data!$H$2:$H$66,"&lt;2000",Data!$M$2:$M$66,"&lt;"&amp;'Cumulative distributions'!$A41)/COUNTIFS(Data!$M$2:$M$66,"&gt;0",Data!$D$2:$D$66,"AGI",Data!$H$2:$H$66,"&lt;2000")</f>
        <v>#DIV/0!</v>
      </c>
      <c r="H41">
        <f>COUNTIFS(Data!$D$2:$D$66,"AGI",Data!$H$2:$H$66,"&gt;1999",Data!$M$2:$M$66,"&lt;"&amp;'Cumulative distributions'!$A41)/COUNTIFS(Data!$M$2:$M$66,"&gt;0",Data!$D$2:$D$66,"AGI",Data!$H$2:$H$66,"&gt;1999")</f>
        <v>0</v>
      </c>
      <c r="I41">
        <f>COUNTIFS(Data!$D$2:$D$66,"Futurist",Data!$H$2:$H$66,"&lt;2000",Data!$M$2:$M$66,"&lt;"&amp;'Cumulative distributions'!$A41)/COUNTIFS(Data!$M$2:$M$66,"&gt;0",Data!$D$2:$D$66,"Futurist",Data!$H$2:$H$66,"&lt;2000")</f>
        <v>0</v>
      </c>
      <c r="J41">
        <f>COUNTIFS(Data!$D$2:$D$66,"Futurist",Data!$H$2:$H$66,"&gt;1999",Data!$M$2:$M$66,"&lt;"&amp;'Cumulative distributions'!$A41)/COUNTIFS(Data!$M$2:$M$66,"&gt;0",Data!$D$2:$D$66,"Futurist",Data!$H$2:$H$66,"&gt;1999")</f>
        <v>0</v>
      </c>
      <c r="K41">
        <f>COUNTIFS(Data!$D$2:$D$66,"Other",Data!$H$2:$H$66,"&lt;2000",Data!$M$2:$M$66,"&lt;"&amp;'Cumulative distributions'!$A41)/COUNTIFS(Data!$M$2:$M$66,"&gt;0",Data!$D$2:$D$66,"Other",Data!$H$2:$H$66,"&lt;2000")</f>
        <v>0.3333333333333333</v>
      </c>
      <c r="L41">
        <f>COUNTIFS(Data!$D$2:$D$66,"Other",Data!$H$2:$H$66,"&gt;1999",Data!$M$2:$M$66,"&lt;"&amp;'Cumulative distributions'!$A41)/COUNTIFS(Data!$M$2:$M$66,"&gt;0",Data!$D$2:$D$66,"Other",Data!$H$2:$H$66,"&gt;1999")</f>
        <v>0</v>
      </c>
      <c r="N41">
        <f>COUNTIFS(Data!$D$2:$D$66,"AGI",Data!$M$2:$M$66,"&lt;"&amp;'Cumulative distributions'!$A41)/COUNTIFS(Data!$M$2:$M$66,"&gt;0",Data!$D$2:$D$66,"AGI")</f>
        <v>0</v>
      </c>
      <c r="O41">
        <f>COUNTIFS(Data!$D$2:$D$66,"AI",Data!$M$2:$M$66,"&lt;"&amp;'Cumulative distributions'!$A41)/COUNTIFS(Data!$M$2:$M$66,"&gt;0",Data!$D$2:$D$66,"AI")</f>
        <v>0.22727272727272727</v>
      </c>
      <c r="P41">
        <f>COUNTIFS(Data!$D$2:$D$66,"Futurist",Data!$M$2:$M$66,"&lt;"&amp;'Cumulative distributions'!$A41)/COUNTIFS(Data!$M$2:$M$66,"&gt;0",Data!$D$2:$D$66,"Futurist")</f>
        <v>0</v>
      </c>
      <c r="Q41">
        <f>COUNTIFS(Data!$D$2:$D$66,"Other",Data!$M$2:$M$66,"&lt;"&amp;'Cumulative distributions'!$A41)/COUNTIFS(Data!$M$2:$M$66,"&gt;0",Data!$D$2:$D$66,"Other")</f>
        <v>0.125</v>
      </c>
      <c r="S41">
        <f>COUNTIFS(Data!$H$2:$H$66,"&lt;2000",Data!$M$2:$M$66,"&lt;"&amp;'Cumulative distributions'!$A41)/COUNTIFS(Data!$M$2:$M$66,"&gt;0",Data!$H$2:$H$66,"&lt;2000")</f>
        <v>0.3333333333333333</v>
      </c>
      <c r="T41">
        <f>COUNTIFS(Data!$H$2:$H$66,"&gt;1999",Data!$M$2:$M$66,"&lt;"&amp;'Cumulative distributions'!$A41)/COUNTIFS(Data!$M$2:$M$66,"&gt;0",Data!$H$2:$H$66,"&gt;1999")</f>
        <v>0</v>
      </c>
      <c r="V41">
        <f>COUNTIFS(Data!$AD$2:$AD$66,1,Data!$H$2:$H$66,"&gt;1999",Data!$M$2:$M$66,"&lt;"&amp;'Cumulative distributions'!$A41)/COUNTIFS(Data!$M$2:$M$66,"&gt;0",Data!$AD$2:$AD$66,1,Data!$H$2:$H$66,"&gt;1999")</f>
        <v>0</v>
      </c>
      <c r="W41">
        <f>COUNTIFS(Data!$AD$2:$AD$66,0,Data!$H$2:$H$66,"&gt;1999",Data!$M$2:$M$66,"&lt;"&amp;'Cumulative distributions'!$A41)/COUNTIFS(Data!$M$2:$M$66,"&gt;0",Data!$AD$2:$AD$66,0,Data!$H$2:$H$66,"&gt;1999")</f>
        <v>0</v>
      </c>
      <c r="AH41">
        <f t="shared" si="0"/>
        <v>0</v>
      </c>
    </row>
    <row r="42" spans="1:34" ht="12.75">
      <c r="A42">
        <v>2000</v>
      </c>
      <c r="B42">
        <f>COUNTIF(Data!$M$2:$M$66,"&lt;"&amp;A42)/COUNT(Data!$M$2:$M$66)</f>
        <v>0.10344827586206896</v>
      </c>
      <c r="C42">
        <f>COUNTIF(Data!$L$2:$L$66,"&lt;"&amp;A42)/COUNT(Data!$L$2:$L$66)</f>
        <v>0.09433962264150944</v>
      </c>
      <c r="E42">
        <f>COUNTIFS(Data!$D$2:$D$66,"AI",Data!$H$2:$H$66,"&lt;2000",Data!$M$2:$M$66,"&lt;"&amp;'Cumulative distributions'!$A42)/COUNTIFS(Data!$M$2:$M$66,"&gt;0",Data!$D$2:$D$66,"AI",Data!$H$2:$H$66,"&lt;2000")</f>
        <v>0.7142857142857143</v>
      </c>
      <c r="F42">
        <f>COUNTIFS(Data!$D$2:$D$66,"AI",Data!$H$2:$H$66,"&gt;1999",Data!$M$2:$M$66,"&lt;"&amp;'Cumulative distributions'!$A42)/COUNTIFS(Data!$M$2:$M$66,"&gt;0",Data!$D$2:$D$66,"AI",Data!$H$2:$H$66,"&gt;1999")</f>
        <v>0</v>
      </c>
      <c r="G42" t="e">
        <f>COUNTIFS(Data!$D$2:$D$66,"AGI",Data!$H$2:$H$66,"&lt;2000",Data!$M$2:$M$66,"&lt;"&amp;'Cumulative distributions'!$A42)/COUNTIFS(Data!$M$2:$M$66,"&gt;0",Data!$D$2:$D$66,"AGI",Data!$H$2:$H$66,"&lt;2000")</f>
        <v>#DIV/0!</v>
      </c>
      <c r="H42">
        <f>COUNTIFS(Data!$D$2:$D$66,"AGI",Data!$H$2:$H$66,"&gt;1999",Data!$M$2:$M$66,"&lt;"&amp;'Cumulative distributions'!$A42)/COUNTIFS(Data!$M$2:$M$66,"&gt;0",Data!$D$2:$D$66,"AGI",Data!$H$2:$H$66,"&gt;1999")</f>
        <v>0</v>
      </c>
      <c r="I42">
        <f>COUNTIFS(Data!$D$2:$D$66,"Futurist",Data!$H$2:$H$66,"&lt;2000",Data!$M$2:$M$66,"&lt;"&amp;'Cumulative distributions'!$A42)/COUNTIFS(Data!$M$2:$M$66,"&gt;0",Data!$D$2:$D$66,"Futurist",Data!$H$2:$H$66,"&lt;2000")</f>
        <v>0</v>
      </c>
      <c r="J42">
        <f>COUNTIFS(Data!$D$2:$D$66,"Futurist",Data!$H$2:$H$66,"&gt;1999",Data!$M$2:$M$66,"&lt;"&amp;'Cumulative distributions'!$A42)/COUNTIFS(Data!$M$2:$M$66,"&gt;0",Data!$D$2:$D$66,"Futurist",Data!$H$2:$H$66,"&gt;1999")</f>
        <v>0</v>
      </c>
      <c r="K42">
        <f>COUNTIFS(Data!$D$2:$D$66,"Other",Data!$H$2:$H$66,"&lt;2000",Data!$M$2:$M$66,"&lt;"&amp;'Cumulative distributions'!$A42)/COUNTIFS(Data!$M$2:$M$66,"&gt;0",Data!$D$2:$D$66,"Other",Data!$H$2:$H$66,"&lt;2000")</f>
        <v>0.3333333333333333</v>
      </c>
      <c r="L42">
        <f>COUNTIFS(Data!$D$2:$D$66,"Other",Data!$H$2:$H$66,"&gt;1999",Data!$M$2:$M$66,"&lt;"&amp;'Cumulative distributions'!$A42)/COUNTIFS(Data!$M$2:$M$66,"&gt;0",Data!$D$2:$D$66,"Other",Data!$H$2:$H$66,"&gt;1999")</f>
        <v>0</v>
      </c>
      <c r="N42">
        <f>COUNTIFS(Data!$D$2:$D$66,"AGI",Data!$M$2:$M$66,"&lt;"&amp;'Cumulative distributions'!$A42)/COUNTIFS(Data!$M$2:$M$66,"&gt;0",Data!$D$2:$D$66,"AGI")</f>
        <v>0</v>
      </c>
      <c r="O42">
        <f>COUNTIFS(Data!$D$2:$D$66,"AI",Data!$M$2:$M$66,"&lt;"&amp;'Cumulative distributions'!$A42)/COUNTIFS(Data!$M$2:$M$66,"&gt;0",Data!$D$2:$D$66,"AI")</f>
        <v>0.22727272727272727</v>
      </c>
      <c r="P42">
        <f>COUNTIFS(Data!$D$2:$D$66,"Futurist",Data!$M$2:$M$66,"&lt;"&amp;'Cumulative distributions'!$A42)/COUNTIFS(Data!$M$2:$M$66,"&gt;0",Data!$D$2:$D$66,"Futurist")</f>
        <v>0</v>
      </c>
      <c r="Q42">
        <f>COUNTIFS(Data!$D$2:$D$66,"Other",Data!$M$2:$M$66,"&lt;"&amp;'Cumulative distributions'!$A42)/COUNTIFS(Data!$M$2:$M$66,"&gt;0",Data!$D$2:$D$66,"Other")</f>
        <v>0.125</v>
      </c>
      <c r="S42">
        <f>COUNTIFS(Data!$H$2:$H$66,"&lt;2000",Data!$M$2:$M$66,"&lt;"&amp;'Cumulative distributions'!$A42)/COUNTIFS(Data!$M$2:$M$66,"&gt;0",Data!$H$2:$H$66,"&lt;2000")</f>
        <v>0.3333333333333333</v>
      </c>
      <c r="T42">
        <f>COUNTIFS(Data!$H$2:$H$66,"&gt;1999",Data!$M$2:$M$66,"&lt;"&amp;'Cumulative distributions'!$A42)/COUNTIFS(Data!$M$2:$M$66,"&gt;0",Data!$H$2:$H$66,"&gt;1999")</f>
        <v>0</v>
      </c>
      <c r="V42">
        <f>COUNTIFS(Data!$AD$2:$AD$66,1,Data!$H$2:$H$66,"&gt;1999",Data!$M$2:$M$66,"&lt;"&amp;'Cumulative distributions'!$A42)/COUNTIFS(Data!$M$2:$M$66,"&gt;0",Data!$AD$2:$AD$66,1,Data!$H$2:$H$66,"&gt;1999")</f>
        <v>0</v>
      </c>
      <c r="W42">
        <f>COUNTIFS(Data!$AD$2:$AD$66,0,Data!$H$2:$H$66,"&gt;1999",Data!$M$2:$M$66,"&lt;"&amp;'Cumulative distributions'!$A42)/COUNTIFS(Data!$M$2:$M$66,"&gt;0",Data!$AD$2:$AD$66,0,Data!$H$2:$H$66,"&gt;1999")</f>
        <v>0</v>
      </c>
      <c r="AH42">
        <f t="shared" si="0"/>
        <v>0</v>
      </c>
    </row>
    <row r="43" spans="1:34" ht="12.75">
      <c r="A43">
        <v>2001</v>
      </c>
      <c r="B43">
        <f>COUNTIF(Data!$M$2:$M$66,"&lt;"&amp;A43)/COUNT(Data!$M$2:$M$66)</f>
        <v>0.10344827586206896</v>
      </c>
      <c r="C43">
        <f>COUNTIF(Data!$L$2:$L$66,"&lt;"&amp;A43)/COUNT(Data!$L$2:$L$66)</f>
        <v>0.09433962264150944</v>
      </c>
      <c r="E43">
        <f>COUNTIFS(Data!$D$2:$D$66,"AI",Data!$H$2:$H$66,"&lt;2000",Data!$M$2:$M$66,"&lt;"&amp;'Cumulative distributions'!$A43)/COUNTIFS(Data!$M$2:$M$66,"&gt;0",Data!$D$2:$D$66,"AI",Data!$H$2:$H$66,"&lt;2000")</f>
        <v>0.7142857142857143</v>
      </c>
      <c r="F43">
        <f>COUNTIFS(Data!$D$2:$D$66,"AI",Data!$H$2:$H$66,"&gt;1999",Data!$M$2:$M$66,"&lt;"&amp;'Cumulative distributions'!$A43)/COUNTIFS(Data!$M$2:$M$66,"&gt;0",Data!$D$2:$D$66,"AI",Data!$H$2:$H$66,"&gt;1999")</f>
        <v>0</v>
      </c>
      <c r="G43" t="e">
        <f>COUNTIFS(Data!$D$2:$D$66,"AGI",Data!$H$2:$H$66,"&lt;2000",Data!$M$2:$M$66,"&lt;"&amp;'Cumulative distributions'!$A43)/COUNTIFS(Data!$M$2:$M$66,"&gt;0",Data!$D$2:$D$66,"AGI",Data!$H$2:$H$66,"&lt;2000")</f>
        <v>#DIV/0!</v>
      </c>
      <c r="H43">
        <f>COUNTIFS(Data!$D$2:$D$66,"AGI",Data!$H$2:$H$66,"&gt;1999",Data!$M$2:$M$66,"&lt;"&amp;'Cumulative distributions'!$A43)/COUNTIFS(Data!$M$2:$M$66,"&gt;0",Data!$D$2:$D$66,"AGI",Data!$H$2:$H$66,"&gt;1999")</f>
        <v>0</v>
      </c>
      <c r="I43">
        <f>COUNTIFS(Data!$D$2:$D$66,"Futurist",Data!$H$2:$H$66,"&lt;2000",Data!$M$2:$M$66,"&lt;"&amp;'Cumulative distributions'!$A43)/COUNTIFS(Data!$M$2:$M$66,"&gt;0",Data!$D$2:$D$66,"Futurist",Data!$H$2:$H$66,"&lt;2000")</f>
        <v>0</v>
      </c>
      <c r="J43">
        <f>COUNTIFS(Data!$D$2:$D$66,"Futurist",Data!$H$2:$H$66,"&gt;1999",Data!$M$2:$M$66,"&lt;"&amp;'Cumulative distributions'!$A43)/COUNTIFS(Data!$M$2:$M$66,"&gt;0",Data!$D$2:$D$66,"Futurist",Data!$H$2:$H$66,"&gt;1999")</f>
        <v>0</v>
      </c>
      <c r="K43">
        <f>COUNTIFS(Data!$D$2:$D$66,"Other",Data!$H$2:$H$66,"&lt;2000",Data!$M$2:$M$66,"&lt;"&amp;'Cumulative distributions'!$A43)/COUNTIFS(Data!$M$2:$M$66,"&gt;0",Data!$D$2:$D$66,"Other",Data!$H$2:$H$66,"&lt;2000")</f>
        <v>0.3333333333333333</v>
      </c>
      <c r="L43">
        <f>COUNTIFS(Data!$D$2:$D$66,"Other",Data!$H$2:$H$66,"&gt;1999",Data!$M$2:$M$66,"&lt;"&amp;'Cumulative distributions'!$A43)/COUNTIFS(Data!$M$2:$M$66,"&gt;0",Data!$D$2:$D$66,"Other",Data!$H$2:$H$66,"&gt;1999")</f>
        <v>0</v>
      </c>
      <c r="N43">
        <f>COUNTIFS(Data!$D$2:$D$66,"AGI",Data!$M$2:$M$66,"&lt;"&amp;'Cumulative distributions'!$A43)/COUNTIFS(Data!$M$2:$M$66,"&gt;0",Data!$D$2:$D$66,"AGI")</f>
        <v>0</v>
      </c>
      <c r="O43">
        <f>COUNTIFS(Data!$D$2:$D$66,"AI",Data!$M$2:$M$66,"&lt;"&amp;'Cumulative distributions'!$A43)/COUNTIFS(Data!$M$2:$M$66,"&gt;0",Data!$D$2:$D$66,"AI")</f>
        <v>0.22727272727272727</v>
      </c>
      <c r="P43">
        <f>COUNTIFS(Data!$D$2:$D$66,"Futurist",Data!$M$2:$M$66,"&lt;"&amp;'Cumulative distributions'!$A43)/COUNTIFS(Data!$M$2:$M$66,"&gt;0",Data!$D$2:$D$66,"Futurist")</f>
        <v>0</v>
      </c>
      <c r="Q43">
        <f>COUNTIFS(Data!$D$2:$D$66,"Other",Data!$M$2:$M$66,"&lt;"&amp;'Cumulative distributions'!$A43)/COUNTIFS(Data!$M$2:$M$66,"&gt;0",Data!$D$2:$D$66,"Other")</f>
        <v>0.125</v>
      </c>
      <c r="S43">
        <f>COUNTIFS(Data!$H$2:$H$66,"&lt;2000",Data!$M$2:$M$66,"&lt;"&amp;'Cumulative distributions'!$A43)/COUNTIFS(Data!$M$2:$M$66,"&gt;0",Data!$H$2:$H$66,"&lt;2000")</f>
        <v>0.3333333333333333</v>
      </c>
      <c r="T43">
        <f>COUNTIFS(Data!$H$2:$H$66,"&gt;1999",Data!$M$2:$M$66,"&lt;"&amp;'Cumulative distributions'!$A43)/COUNTIFS(Data!$M$2:$M$66,"&gt;0",Data!$H$2:$H$66,"&gt;1999")</f>
        <v>0</v>
      </c>
      <c r="V43">
        <f>COUNTIFS(Data!$AD$2:$AD$66,1,Data!$H$2:$H$66,"&gt;1999",Data!$M$2:$M$66,"&lt;"&amp;'Cumulative distributions'!$A43)/COUNTIFS(Data!$M$2:$M$66,"&gt;0",Data!$AD$2:$AD$66,1,Data!$H$2:$H$66,"&gt;1999")</f>
        <v>0</v>
      </c>
      <c r="W43">
        <f>COUNTIFS(Data!$AD$2:$AD$66,0,Data!$H$2:$H$66,"&gt;1999",Data!$M$2:$M$66,"&lt;"&amp;'Cumulative distributions'!$A43)/COUNTIFS(Data!$M$2:$M$66,"&gt;0",Data!$AD$2:$AD$66,0,Data!$H$2:$H$66,"&gt;1999")</f>
        <v>0</v>
      </c>
      <c r="AH43">
        <f t="shared" si="0"/>
        <v>0</v>
      </c>
    </row>
    <row r="44" spans="1:34" ht="12.75">
      <c r="A44">
        <v>2002</v>
      </c>
      <c r="B44">
        <f>COUNTIF(Data!$M$2:$M$66,"&lt;"&amp;A44)/COUNT(Data!$M$2:$M$66)</f>
        <v>0.10344827586206896</v>
      </c>
      <c r="C44">
        <f>COUNTIF(Data!$L$2:$L$66,"&lt;"&amp;A44)/COUNT(Data!$L$2:$L$66)</f>
        <v>0.09433962264150944</v>
      </c>
      <c r="E44">
        <f>COUNTIFS(Data!$D$2:$D$66,"AI",Data!$H$2:$H$66,"&lt;2000",Data!$M$2:$M$66,"&lt;"&amp;'Cumulative distributions'!$A44)/COUNTIFS(Data!$M$2:$M$66,"&gt;0",Data!$D$2:$D$66,"AI",Data!$H$2:$H$66,"&lt;2000")</f>
        <v>0.7142857142857143</v>
      </c>
      <c r="F44">
        <f>COUNTIFS(Data!$D$2:$D$66,"AI",Data!$H$2:$H$66,"&gt;1999",Data!$M$2:$M$66,"&lt;"&amp;'Cumulative distributions'!$A44)/COUNTIFS(Data!$M$2:$M$66,"&gt;0",Data!$D$2:$D$66,"AI",Data!$H$2:$H$66,"&gt;1999")</f>
        <v>0</v>
      </c>
      <c r="G44" t="e">
        <f>COUNTIFS(Data!$D$2:$D$66,"AGI",Data!$H$2:$H$66,"&lt;2000",Data!$M$2:$M$66,"&lt;"&amp;'Cumulative distributions'!$A44)/COUNTIFS(Data!$M$2:$M$66,"&gt;0",Data!$D$2:$D$66,"AGI",Data!$H$2:$H$66,"&lt;2000")</f>
        <v>#DIV/0!</v>
      </c>
      <c r="H44">
        <f>COUNTIFS(Data!$D$2:$D$66,"AGI",Data!$H$2:$H$66,"&gt;1999",Data!$M$2:$M$66,"&lt;"&amp;'Cumulative distributions'!$A44)/COUNTIFS(Data!$M$2:$M$66,"&gt;0",Data!$D$2:$D$66,"AGI",Data!$H$2:$H$66,"&gt;1999")</f>
        <v>0</v>
      </c>
      <c r="I44">
        <f>COUNTIFS(Data!$D$2:$D$66,"Futurist",Data!$H$2:$H$66,"&lt;2000",Data!$M$2:$M$66,"&lt;"&amp;'Cumulative distributions'!$A44)/COUNTIFS(Data!$M$2:$M$66,"&gt;0",Data!$D$2:$D$66,"Futurist",Data!$H$2:$H$66,"&lt;2000")</f>
        <v>0</v>
      </c>
      <c r="J44">
        <f>COUNTIFS(Data!$D$2:$D$66,"Futurist",Data!$H$2:$H$66,"&gt;1999",Data!$M$2:$M$66,"&lt;"&amp;'Cumulative distributions'!$A44)/COUNTIFS(Data!$M$2:$M$66,"&gt;0",Data!$D$2:$D$66,"Futurist",Data!$H$2:$H$66,"&gt;1999")</f>
        <v>0</v>
      </c>
      <c r="K44">
        <f>COUNTIFS(Data!$D$2:$D$66,"Other",Data!$H$2:$H$66,"&lt;2000",Data!$M$2:$M$66,"&lt;"&amp;'Cumulative distributions'!$A44)/COUNTIFS(Data!$M$2:$M$66,"&gt;0",Data!$D$2:$D$66,"Other",Data!$H$2:$H$66,"&lt;2000")</f>
        <v>0.3333333333333333</v>
      </c>
      <c r="L44">
        <f>COUNTIFS(Data!$D$2:$D$66,"Other",Data!$H$2:$H$66,"&gt;1999",Data!$M$2:$M$66,"&lt;"&amp;'Cumulative distributions'!$A44)/COUNTIFS(Data!$M$2:$M$66,"&gt;0",Data!$D$2:$D$66,"Other",Data!$H$2:$H$66,"&gt;1999")</f>
        <v>0</v>
      </c>
      <c r="N44">
        <f>COUNTIFS(Data!$D$2:$D$66,"AGI",Data!$M$2:$M$66,"&lt;"&amp;'Cumulative distributions'!$A44)/COUNTIFS(Data!$M$2:$M$66,"&gt;0",Data!$D$2:$D$66,"AGI")</f>
        <v>0</v>
      </c>
      <c r="O44">
        <f>COUNTIFS(Data!$D$2:$D$66,"AI",Data!$M$2:$M$66,"&lt;"&amp;'Cumulative distributions'!$A44)/COUNTIFS(Data!$M$2:$M$66,"&gt;0",Data!$D$2:$D$66,"AI")</f>
        <v>0.22727272727272727</v>
      </c>
      <c r="P44">
        <f>COUNTIFS(Data!$D$2:$D$66,"Futurist",Data!$M$2:$M$66,"&lt;"&amp;'Cumulative distributions'!$A44)/COUNTIFS(Data!$M$2:$M$66,"&gt;0",Data!$D$2:$D$66,"Futurist")</f>
        <v>0</v>
      </c>
      <c r="Q44">
        <f>COUNTIFS(Data!$D$2:$D$66,"Other",Data!$M$2:$M$66,"&lt;"&amp;'Cumulative distributions'!$A44)/COUNTIFS(Data!$M$2:$M$66,"&gt;0",Data!$D$2:$D$66,"Other")</f>
        <v>0.125</v>
      </c>
      <c r="S44">
        <f>COUNTIFS(Data!$H$2:$H$66,"&lt;2000",Data!$M$2:$M$66,"&lt;"&amp;'Cumulative distributions'!$A44)/COUNTIFS(Data!$M$2:$M$66,"&gt;0",Data!$H$2:$H$66,"&lt;2000")</f>
        <v>0.3333333333333333</v>
      </c>
      <c r="T44">
        <f>COUNTIFS(Data!$H$2:$H$66,"&gt;1999",Data!$M$2:$M$66,"&lt;"&amp;'Cumulative distributions'!$A44)/COUNTIFS(Data!$M$2:$M$66,"&gt;0",Data!$H$2:$H$66,"&gt;1999")</f>
        <v>0</v>
      </c>
      <c r="V44">
        <f>COUNTIFS(Data!$AD$2:$AD$66,1,Data!$H$2:$H$66,"&gt;1999",Data!$M$2:$M$66,"&lt;"&amp;'Cumulative distributions'!$A44)/COUNTIFS(Data!$M$2:$M$66,"&gt;0",Data!$AD$2:$AD$66,1,Data!$H$2:$H$66,"&gt;1999")</f>
        <v>0</v>
      </c>
      <c r="W44">
        <f>COUNTIFS(Data!$AD$2:$AD$66,0,Data!$H$2:$H$66,"&gt;1999",Data!$M$2:$M$66,"&lt;"&amp;'Cumulative distributions'!$A44)/COUNTIFS(Data!$M$2:$M$66,"&gt;0",Data!$AD$2:$AD$66,0,Data!$H$2:$H$66,"&gt;1999")</f>
        <v>0</v>
      </c>
      <c r="AH44">
        <f t="shared" si="0"/>
        <v>0</v>
      </c>
    </row>
    <row r="45" spans="1:34" ht="12.75">
      <c r="A45">
        <v>2003</v>
      </c>
      <c r="B45">
        <f>COUNTIF(Data!$M$2:$M$66,"&lt;"&amp;A45)/COUNT(Data!$M$2:$M$66)</f>
        <v>0.10344827586206896</v>
      </c>
      <c r="C45">
        <f>COUNTIF(Data!$L$2:$L$66,"&lt;"&amp;A45)/COUNT(Data!$L$2:$L$66)</f>
        <v>0.09433962264150944</v>
      </c>
      <c r="E45">
        <f>COUNTIFS(Data!$D$2:$D$66,"AI",Data!$H$2:$H$66,"&lt;2000",Data!$M$2:$M$66,"&lt;"&amp;'Cumulative distributions'!$A45)/COUNTIFS(Data!$M$2:$M$66,"&gt;0",Data!$D$2:$D$66,"AI",Data!$H$2:$H$66,"&lt;2000")</f>
        <v>0.7142857142857143</v>
      </c>
      <c r="F45">
        <f>COUNTIFS(Data!$D$2:$D$66,"AI",Data!$H$2:$H$66,"&gt;1999",Data!$M$2:$M$66,"&lt;"&amp;'Cumulative distributions'!$A45)/COUNTIFS(Data!$M$2:$M$66,"&gt;0",Data!$D$2:$D$66,"AI",Data!$H$2:$H$66,"&gt;1999")</f>
        <v>0</v>
      </c>
      <c r="G45" t="e">
        <f>COUNTIFS(Data!$D$2:$D$66,"AGI",Data!$H$2:$H$66,"&lt;2000",Data!$M$2:$M$66,"&lt;"&amp;'Cumulative distributions'!$A45)/COUNTIFS(Data!$M$2:$M$66,"&gt;0",Data!$D$2:$D$66,"AGI",Data!$H$2:$H$66,"&lt;2000")</f>
        <v>#DIV/0!</v>
      </c>
      <c r="H45">
        <f>COUNTIFS(Data!$D$2:$D$66,"AGI",Data!$H$2:$H$66,"&gt;1999",Data!$M$2:$M$66,"&lt;"&amp;'Cumulative distributions'!$A45)/COUNTIFS(Data!$M$2:$M$66,"&gt;0",Data!$D$2:$D$66,"AGI",Data!$H$2:$H$66,"&gt;1999")</f>
        <v>0</v>
      </c>
      <c r="I45">
        <f>COUNTIFS(Data!$D$2:$D$66,"Futurist",Data!$H$2:$H$66,"&lt;2000",Data!$M$2:$M$66,"&lt;"&amp;'Cumulative distributions'!$A45)/COUNTIFS(Data!$M$2:$M$66,"&gt;0",Data!$D$2:$D$66,"Futurist",Data!$H$2:$H$66,"&lt;2000")</f>
        <v>0</v>
      </c>
      <c r="J45">
        <f>COUNTIFS(Data!$D$2:$D$66,"Futurist",Data!$H$2:$H$66,"&gt;1999",Data!$M$2:$M$66,"&lt;"&amp;'Cumulative distributions'!$A45)/COUNTIFS(Data!$M$2:$M$66,"&gt;0",Data!$D$2:$D$66,"Futurist",Data!$H$2:$H$66,"&gt;1999")</f>
        <v>0</v>
      </c>
      <c r="K45">
        <f>COUNTIFS(Data!$D$2:$D$66,"Other",Data!$H$2:$H$66,"&lt;2000",Data!$M$2:$M$66,"&lt;"&amp;'Cumulative distributions'!$A45)/COUNTIFS(Data!$M$2:$M$66,"&gt;0",Data!$D$2:$D$66,"Other",Data!$H$2:$H$66,"&lt;2000")</f>
        <v>0.3333333333333333</v>
      </c>
      <c r="L45">
        <f>COUNTIFS(Data!$D$2:$D$66,"Other",Data!$H$2:$H$66,"&gt;1999",Data!$M$2:$M$66,"&lt;"&amp;'Cumulative distributions'!$A45)/COUNTIFS(Data!$M$2:$M$66,"&gt;0",Data!$D$2:$D$66,"Other",Data!$H$2:$H$66,"&gt;1999")</f>
        <v>0</v>
      </c>
      <c r="N45">
        <f>COUNTIFS(Data!$D$2:$D$66,"AGI",Data!$M$2:$M$66,"&lt;"&amp;'Cumulative distributions'!$A45)/COUNTIFS(Data!$M$2:$M$66,"&gt;0",Data!$D$2:$D$66,"AGI")</f>
        <v>0</v>
      </c>
      <c r="O45">
        <f>COUNTIFS(Data!$D$2:$D$66,"AI",Data!$M$2:$M$66,"&lt;"&amp;'Cumulative distributions'!$A45)/COUNTIFS(Data!$M$2:$M$66,"&gt;0",Data!$D$2:$D$66,"AI")</f>
        <v>0.22727272727272727</v>
      </c>
      <c r="P45">
        <f>COUNTIFS(Data!$D$2:$D$66,"Futurist",Data!$M$2:$M$66,"&lt;"&amp;'Cumulative distributions'!$A45)/COUNTIFS(Data!$M$2:$M$66,"&gt;0",Data!$D$2:$D$66,"Futurist")</f>
        <v>0</v>
      </c>
      <c r="Q45">
        <f>COUNTIFS(Data!$D$2:$D$66,"Other",Data!$M$2:$M$66,"&lt;"&amp;'Cumulative distributions'!$A45)/COUNTIFS(Data!$M$2:$M$66,"&gt;0",Data!$D$2:$D$66,"Other")</f>
        <v>0.125</v>
      </c>
      <c r="S45">
        <f>COUNTIFS(Data!$H$2:$H$66,"&lt;2000",Data!$M$2:$M$66,"&lt;"&amp;'Cumulative distributions'!$A45)/COUNTIFS(Data!$M$2:$M$66,"&gt;0",Data!$H$2:$H$66,"&lt;2000")</f>
        <v>0.3333333333333333</v>
      </c>
      <c r="T45">
        <f>COUNTIFS(Data!$H$2:$H$66,"&gt;1999",Data!$M$2:$M$66,"&lt;"&amp;'Cumulative distributions'!$A45)/COUNTIFS(Data!$M$2:$M$66,"&gt;0",Data!$H$2:$H$66,"&gt;1999")</f>
        <v>0</v>
      </c>
      <c r="V45">
        <f>COUNTIFS(Data!$AD$2:$AD$66,1,Data!$H$2:$H$66,"&gt;1999",Data!$M$2:$M$66,"&lt;"&amp;'Cumulative distributions'!$A45)/COUNTIFS(Data!$M$2:$M$66,"&gt;0",Data!$AD$2:$AD$66,1,Data!$H$2:$H$66,"&gt;1999")</f>
        <v>0</v>
      </c>
      <c r="W45">
        <f>COUNTIFS(Data!$AD$2:$AD$66,0,Data!$H$2:$H$66,"&gt;1999",Data!$M$2:$M$66,"&lt;"&amp;'Cumulative distributions'!$A45)/COUNTIFS(Data!$M$2:$M$66,"&gt;0",Data!$AD$2:$AD$66,0,Data!$H$2:$H$66,"&gt;1999")</f>
        <v>0</v>
      </c>
      <c r="AH45">
        <f t="shared" si="0"/>
        <v>0</v>
      </c>
    </row>
    <row r="46" spans="1:34" ht="12.75">
      <c r="A46">
        <v>2004</v>
      </c>
      <c r="B46">
        <f>COUNTIF(Data!$M$2:$M$66,"&lt;"&amp;A46)/COUNT(Data!$M$2:$M$66)</f>
        <v>0.10344827586206896</v>
      </c>
      <c r="C46">
        <f>COUNTIF(Data!$L$2:$L$66,"&lt;"&amp;A46)/COUNT(Data!$L$2:$L$66)</f>
        <v>0.09433962264150944</v>
      </c>
      <c r="E46">
        <f>COUNTIFS(Data!$D$2:$D$66,"AI",Data!$H$2:$H$66,"&lt;2000",Data!$M$2:$M$66,"&lt;"&amp;'Cumulative distributions'!$A46)/COUNTIFS(Data!$M$2:$M$66,"&gt;0",Data!$D$2:$D$66,"AI",Data!$H$2:$H$66,"&lt;2000")</f>
        <v>0.7142857142857143</v>
      </c>
      <c r="F46">
        <f>COUNTIFS(Data!$D$2:$D$66,"AI",Data!$H$2:$H$66,"&gt;1999",Data!$M$2:$M$66,"&lt;"&amp;'Cumulative distributions'!$A46)/COUNTIFS(Data!$M$2:$M$66,"&gt;0",Data!$D$2:$D$66,"AI",Data!$H$2:$H$66,"&gt;1999")</f>
        <v>0</v>
      </c>
      <c r="G46" t="e">
        <f>COUNTIFS(Data!$D$2:$D$66,"AGI",Data!$H$2:$H$66,"&lt;2000",Data!$M$2:$M$66,"&lt;"&amp;'Cumulative distributions'!$A46)/COUNTIFS(Data!$M$2:$M$66,"&gt;0",Data!$D$2:$D$66,"AGI",Data!$H$2:$H$66,"&lt;2000")</f>
        <v>#DIV/0!</v>
      </c>
      <c r="H46">
        <f>COUNTIFS(Data!$D$2:$D$66,"AGI",Data!$H$2:$H$66,"&gt;1999",Data!$M$2:$M$66,"&lt;"&amp;'Cumulative distributions'!$A46)/COUNTIFS(Data!$M$2:$M$66,"&gt;0",Data!$D$2:$D$66,"AGI",Data!$H$2:$H$66,"&gt;1999")</f>
        <v>0</v>
      </c>
      <c r="I46">
        <f>COUNTIFS(Data!$D$2:$D$66,"Futurist",Data!$H$2:$H$66,"&lt;2000",Data!$M$2:$M$66,"&lt;"&amp;'Cumulative distributions'!$A46)/COUNTIFS(Data!$M$2:$M$66,"&gt;0",Data!$D$2:$D$66,"Futurist",Data!$H$2:$H$66,"&lt;2000")</f>
        <v>0</v>
      </c>
      <c r="J46">
        <f>COUNTIFS(Data!$D$2:$D$66,"Futurist",Data!$H$2:$H$66,"&gt;1999",Data!$M$2:$M$66,"&lt;"&amp;'Cumulative distributions'!$A46)/COUNTIFS(Data!$M$2:$M$66,"&gt;0",Data!$D$2:$D$66,"Futurist",Data!$H$2:$H$66,"&gt;1999")</f>
        <v>0</v>
      </c>
      <c r="K46">
        <f>COUNTIFS(Data!$D$2:$D$66,"Other",Data!$H$2:$H$66,"&lt;2000",Data!$M$2:$M$66,"&lt;"&amp;'Cumulative distributions'!$A46)/COUNTIFS(Data!$M$2:$M$66,"&gt;0",Data!$D$2:$D$66,"Other",Data!$H$2:$H$66,"&lt;2000")</f>
        <v>0.3333333333333333</v>
      </c>
      <c r="L46">
        <f>COUNTIFS(Data!$D$2:$D$66,"Other",Data!$H$2:$H$66,"&gt;1999",Data!$M$2:$M$66,"&lt;"&amp;'Cumulative distributions'!$A46)/COUNTIFS(Data!$M$2:$M$66,"&gt;0",Data!$D$2:$D$66,"Other",Data!$H$2:$H$66,"&gt;1999")</f>
        <v>0</v>
      </c>
      <c r="N46">
        <f>COUNTIFS(Data!$D$2:$D$66,"AGI",Data!$M$2:$M$66,"&lt;"&amp;'Cumulative distributions'!$A46)/COUNTIFS(Data!$M$2:$M$66,"&gt;0",Data!$D$2:$D$66,"AGI")</f>
        <v>0</v>
      </c>
      <c r="O46">
        <f>COUNTIFS(Data!$D$2:$D$66,"AI",Data!$M$2:$M$66,"&lt;"&amp;'Cumulative distributions'!$A46)/COUNTIFS(Data!$M$2:$M$66,"&gt;0",Data!$D$2:$D$66,"AI")</f>
        <v>0.22727272727272727</v>
      </c>
      <c r="P46">
        <f>COUNTIFS(Data!$D$2:$D$66,"Futurist",Data!$M$2:$M$66,"&lt;"&amp;'Cumulative distributions'!$A46)/COUNTIFS(Data!$M$2:$M$66,"&gt;0",Data!$D$2:$D$66,"Futurist")</f>
        <v>0</v>
      </c>
      <c r="Q46">
        <f>COUNTIFS(Data!$D$2:$D$66,"Other",Data!$M$2:$M$66,"&lt;"&amp;'Cumulative distributions'!$A46)/COUNTIFS(Data!$M$2:$M$66,"&gt;0",Data!$D$2:$D$66,"Other")</f>
        <v>0.125</v>
      </c>
      <c r="S46">
        <f>COUNTIFS(Data!$H$2:$H$66,"&lt;2000",Data!$M$2:$M$66,"&lt;"&amp;'Cumulative distributions'!$A46)/COUNTIFS(Data!$M$2:$M$66,"&gt;0",Data!$H$2:$H$66,"&lt;2000")</f>
        <v>0.3333333333333333</v>
      </c>
      <c r="T46">
        <f>COUNTIFS(Data!$H$2:$H$66,"&gt;1999",Data!$M$2:$M$66,"&lt;"&amp;'Cumulative distributions'!$A46)/COUNTIFS(Data!$M$2:$M$66,"&gt;0",Data!$H$2:$H$66,"&gt;1999")</f>
        <v>0</v>
      </c>
      <c r="V46">
        <f>COUNTIFS(Data!$AD$2:$AD$66,1,Data!$H$2:$H$66,"&gt;1999",Data!$M$2:$M$66,"&lt;"&amp;'Cumulative distributions'!$A46)/COUNTIFS(Data!$M$2:$M$66,"&gt;0",Data!$AD$2:$AD$66,1,Data!$H$2:$H$66,"&gt;1999")</f>
        <v>0</v>
      </c>
      <c r="W46">
        <f>COUNTIFS(Data!$AD$2:$AD$66,0,Data!$H$2:$H$66,"&gt;1999",Data!$M$2:$M$66,"&lt;"&amp;'Cumulative distributions'!$A46)/COUNTIFS(Data!$M$2:$M$66,"&gt;0",Data!$AD$2:$AD$66,0,Data!$H$2:$H$66,"&gt;1999")</f>
        <v>0</v>
      </c>
      <c r="AH46">
        <f t="shared" si="0"/>
        <v>0</v>
      </c>
    </row>
    <row r="47" spans="1:34" ht="12.75">
      <c r="A47">
        <v>2005</v>
      </c>
      <c r="B47">
        <f>COUNTIF(Data!$M$2:$M$66,"&lt;"&amp;A47)/COUNT(Data!$M$2:$M$66)</f>
        <v>0.10344827586206896</v>
      </c>
      <c r="C47">
        <f>COUNTIF(Data!$L$2:$L$66,"&lt;"&amp;A47)/COUNT(Data!$L$2:$L$66)</f>
        <v>0.11320754716981132</v>
      </c>
      <c r="E47">
        <f>COUNTIFS(Data!$D$2:$D$66,"AI",Data!$H$2:$H$66,"&lt;2000",Data!$M$2:$M$66,"&lt;"&amp;'Cumulative distributions'!$A47)/COUNTIFS(Data!$M$2:$M$66,"&gt;0",Data!$D$2:$D$66,"AI",Data!$H$2:$H$66,"&lt;2000")</f>
        <v>0.7142857142857143</v>
      </c>
      <c r="F47">
        <f>COUNTIFS(Data!$D$2:$D$66,"AI",Data!$H$2:$H$66,"&gt;1999",Data!$M$2:$M$66,"&lt;"&amp;'Cumulative distributions'!$A47)/COUNTIFS(Data!$M$2:$M$66,"&gt;0",Data!$D$2:$D$66,"AI",Data!$H$2:$H$66,"&gt;1999")</f>
        <v>0</v>
      </c>
      <c r="G47" t="e">
        <f>COUNTIFS(Data!$D$2:$D$66,"AGI",Data!$H$2:$H$66,"&lt;2000",Data!$M$2:$M$66,"&lt;"&amp;'Cumulative distributions'!$A47)/COUNTIFS(Data!$M$2:$M$66,"&gt;0",Data!$D$2:$D$66,"AGI",Data!$H$2:$H$66,"&lt;2000")</f>
        <v>#DIV/0!</v>
      </c>
      <c r="H47">
        <f>COUNTIFS(Data!$D$2:$D$66,"AGI",Data!$H$2:$H$66,"&gt;1999",Data!$M$2:$M$66,"&lt;"&amp;'Cumulative distributions'!$A47)/COUNTIFS(Data!$M$2:$M$66,"&gt;0",Data!$D$2:$D$66,"AGI",Data!$H$2:$H$66,"&gt;1999")</f>
        <v>0</v>
      </c>
      <c r="I47">
        <f>COUNTIFS(Data!$D$2:$D$66,"Futurist",Data!$H$2:$H$66,"&lt;2000",Data!$M$2:$M$66,"&lt;"&amp;'Cumulative distributions'!$A47)/COUNTIFS(Data!$M$2:$M$66,"&gt;0",Data!$D$2:$D$66,"Futurist",Data!$H$2:$H$66,"&lt;2000")</f>
        <v>0</v>
      </c>
      <c r="J47">
        <f>COUNTIFS(Data!$D$2:$D$66,"Futurist",Data!$H$2:$H$66,"&gt;1999",Data!$M$2:$M$66,"&lt;"&amp;'Cumulative distributions'!$A47)/COUNTIFS(Data!$M$2:$M$66,"&gt;0",Data!$D$2:$D$66,"Futurist",Data!$H$2:$H$66,"&gt;1999")</f>
        <v>0</v>
      </c>
      <c r="K47">
        <f>COUNTIFS(Data!$D$2:$D$66,"Other",Data!$H$2:$H$66,"&lt;2000",Data!$M$2:$M$66,"&lt;"&amp;'Cumulative distributions'!$A47)/COUNTIFS(Data!$M$2:$M$66,"&gt;0",Data!$D$2:$D$66,"Other",Data!$H$2:$H$66,"&lt;2000")</f>
        <v>0.3333333333333333</v>
      </c>
      <c r="L47">
        <f>COUNTIFS(Data!$D$2:$D$66,"Other",Data!$H$2:$H$66,"&gt;1999",Data!$M$2:$M$66,"&lt;"&amp;'Cumulative distributions'!$A47)/COUNTIFS(Data!$M$2:$M$66,"&gt;0",Data!$D$2:$D$66,"Other",Data!$H$2:$H$66,"&gt;1999")</f>
        <v>0</v>
      </c>
      <c r="N47">
        <f>COUNTIFS(Data!$D$2:$D$66,"AGI",Data!$M$2:$M$66,"&lt;"&amp;'Cumulative distributions'!$A47)/COUNTIFS(Data!$M$2:$M$66,"&gt;0",Data!$D$2:$D$66,"AGI")</f>
        <v>0</v>
      </c>
      <c r="O47">
        <f>COUNTIFS(Data!$D$2:$D$66,"AI",Data!$M$2:$M$66,"&lt;"&amp;'Cumulative distributions'!$A47)/COUNTIFS(Data!$M$2:$M$66,"&gt;0",Data!$D$2:$D$66,"AI")</f>
        <v>0.22727272727272727</v>
      </c>
      <c r="P47">
        <f>COUNTIFS(Data!$D$2:$D$66,"Futurist",Data!$M$2:$M$66,"&lt;"&amp;'Cumulative distributions'!$A47)/COUNTIFS(Data!$M$2:$M$66,"&gt;0",Data!$D$2:$D$66,"Futurist")</f>
        <v>0</v>
      </c>
      <c r="Q47">
        <f>COUNTIFS(Data!$D$2:$D$66,"Other",Data!$M$2:$M$66,"&lt;"&amp;'Cumulative distributions'!$A47)/COUNTIFS(Data!$M$2:$M$66,"&gt;0",Data!$D$2:$D$66,"Other")</f>
        <v>0.125</v>
      </c>
      <c r="S47">
        <f>COUNTIFS(Data!$H$2:$H$66,"&lt;2000",Data!$M$2:$M$66,"&lt;"&amp;'Cumulative distributions'!$A47)/COUNTIFS(Data!$M$2:$M$66,"&gt;0",Data!$H$2:$H$66,"&lt;2000")</f>
        <v>0.3333333333333333</v>
      </c>
      <c r="T47">
        <f>COUNTIFS(Data!$H$2:$H$66,"&gt;1999",Data!$M$2:$M$66,"&lt;"&amp;'Cumulative distributions'!$A47)/COUNTIFS(Data!$M$2:$M$66,"&gt;0",Data!$H$2:$H$66,"&gt;1999")</f>
        <v>0</v>
      </c>
      <c r="V47">
        <f>COUNTIFS(Data!$AD$2:$AD$66,1,Data!$H$2:$H$66,"&gt;1999",Data!$M$2:$M$66,"&lt;"&amp;'Cumulative distributions'!$A47)/COUNTIFS(Data!$M$2:$M$66,"&gt;0",Data!$AD$2:$AD$66,1,Data!$H$2:$H$66,"&gt;1999")</f>
        <v>0</v>
      </c>
      <c r="W47">
        <f>COUNTIFS(Data!$AD$2:$AD$66,0,Data!$H$2:$H$66,"&gt;1999",Data!$M$2:$M$66,"&lt;"&amp;'Cumulative distributions'!$A47)/COUNTIFS(Data!$M$2:$M$66,"&gt;0",Data!$AD$2:$AD$66,0,Data!$H$2:$H$66,"&gt;1999")</f>
        <v>0</v>
      </c>
      <c r="AH47">
        <f t="shared" si="0"/>
        <v>0</v>
      </c>
    </row>
    <row r="48" spans="1:34" ht="12.75">
      <c r="A48">
        <v>2006</v>
      </c>
      <c r="B48">
        <f>COUNTIF(Data!$M$2:$M$66,"&lt;"&amp;A48)/COUNT(Data!$M$2:$M$66)</f>
        <v>0.10344827586206896</v>
      </c>
      <c r="C48">
        <f>COUNTIF(Data!$L$2:$L$66,"&lt;"&amp;A48)/COUNT(Data!$L$2:$L$66)</f>
        <v>0.1320754716981132</v>
      </c>
      <c r="E48">
        <f>COUNTIFS(Data!$D$2:$D$66,"AI",Data!$H$2:$H$66,"&lt;2000",Data!$M$2:$M$66,"&lt;"&amp;'Cumulative distributions'!$A48)/COUNTIFS(Data!$M$2:$M$66,"&gt;0",Data!$D$2:$D$66,"AI",Data!$H$2:$H$66,"&lt;2000")</f>
        <v>0.7142857142857143</v>
      </c>
      <c r="F48">
        <f>COUNTIFS(Data!$D$2:$D$66,"AI",Data!$H$2:$H$66,"&gt;1999",Data!$M$2:$M$66,"&lt;"&amp;'Cumulative distributions'!$A48)/COUNTIFS(Data!$M$2:$M$66,"&gt;0",Data!$D$2:$D$66,"AI",Data!$H$2:$H$66,"&gt;1999")</f>
        <v>0</v>
      </c>
      <c r="G48" t="e">
        <f>COUNTIFS(Data!$D$2:$D$66,"AGI",Data!$H$2:$H$66,"&lt;2000",Data!$M$2:$M$66,"&lt;"&amp;'Cumulative distributions'!$A48)/COUNTIFS(Data!$M$2:$M$66,"&gt;0",Data!$D$2:$D$66,"AGI",Data!$H$2:$H$66,"&lt;2000")</f>
        <v>#DIV/0!</v>
      </c>
      <c r="H48">
        <f>COUNTIFS(Data!$D$2:$D$66,"AGI",Data!$H$2:$H$66,"&gt;1999",Data!$M$2:$M$66,"&lt;"&amp;'Cumulative distributions'!$A48)/COUNTIFS(Data!$M$2:$M$66,"&gt;0",Data!$D$2:$D$66,"AGI",Data!$H$2:$H$66,"&gt;1999")</f>
        <v>0</v>
      </c>
      <c r="I48">
        <f>COUNTIFS(Data!$D$2:$D$66,"Futurist",Data!$H$2:$H$66,"&lt;2000",Data!$M$2:$M$66,"&lt;"&amp;'Cumulative distributions'!$A48)/COUNTIFS(Data!$M$2:$M$66,"&gt;0",Data!$D$2:$D$66,"Futurist",Data!$H$2:$H$66,"&lt;2000")</f>
        <v>0</v>
      </c>
      <c r="J48">
        <f>COUNTIFS(Data!$D$2:$D$66,"Futurist",Data!$H$2:$H$66,"&gt;1999",Data!$M$2:$M$66,"&lt;"&amp;'Cumulative distributions'!$A48)/COUNTIFS(Data!$M$2:$M$66,"&gt;0",Data!$D$2:$D$66,"Futurist",Data!$H$2:$H$66,"&gt;1999")</f>
        <v>0</v>
      </c>
      <c r="K48">
        <f>COUNTIFS(Data!$D$2:$D$66,"Other",Data!$H$2:$H$66,"&lt;2000",Data!$M$2:$M$66,"&lt;"&amp;'Cumulative distributions'!$A48)/COUNTIFS(Data!$M$2:$M$66,"&gt;0",Data!$D$2:$D$66,"Other",Data!$H$2:$H$66,"&lt;2000")</f>
        <v>0.3333333333333333</v>
      </c>
      <c r="L48">
        <f>COUNTIFS(Data!$D$2:$D$66,"Other",Data!$H$2:$H$66,"&gt;1999",Data!$M$2:$M$66,"&lt;"&amp;'Cumulative distributions'!$A48)/COUNTIFS(Data!$M$2:$M$66,"&gt;0",Data!$D$2:$D$66,"Other",Data!$H$2:$H$66,"&gt;1999")</f>
        <v>0</v>
      </c>
      <c r="N48">
        <f>COUNTIFS(Data!$D$2:$D$66,"AGI",Data!$M$2:$M$66,"&lt;"&amp;'Cumulative distributions'!$A48)/COUNTIFS(Data!$M$2:$M$66,"&gt;0",Data!$D$2:$D$66,"AGI")</f>
        <v>0</v>
      </c>
      <c r="O48">
        <f>COUNTIFS(Data!$D$2:$D$66,"AI",Data!$M$2:$M$66,"&lt;"&amp;'Cumulative distributions'!$A48)/COUNTIFS(Data!$M$2:$M$66,"&gt;0",Data!$D$2:$D$66,"AI")</f>
        <v>0.22727272727272727</v>
      </c>
      <c r="P48">
        <f>COUNTIFS(Data!$D$2:$D$66,"Futurist",Data!$M$2:$M$66,"&lt;"&amp;'Cumulative distributions'!$A48)/COUNTIFS(Data!$M$2:$M$66,"&gt;0",Data!$D$2:$D$66,"Futurist")</f>
        <v>0</v>
      </c>
      <c r="Q48">
        <f>COUNTIFS(Data!$D$2:$D$66,"Other",Data!$M$2:$M$66,"&lt;"&amp;'Cumulative distributions'!$A48)/COUNTIFS(Data!$M$2:$M$66,"&gt;0",Data!$D$2:$D$66,"Other")</f>
        <v>0.125</v>
      </c>
      <c r="S48">
        <f>COUNTIFS(Data!$H$2:$H$66,"&lt;2000",Data!$M$2:$M$66,"&lt;"&amp;'Cumulative distributions'!$A48)/COUNTIFS(Data!$M$2:$M$66,"&gt;0",Data!$H$2:$H$66,"&lt;2000")</f>
        <v>0.3333333333333333</v>
      </c>
      <c r="T48">
        <f>COUNTIFS(Data!$H$2:$H$66,"&gt;1999",Data!$M$2:$M$66,"&lt;"&amp;'Cumulative distributions'!$A48)/COUNTIFS(Data!$M$2:$M$66,"&gt;0",Data!$H$2:$H$66,"&gt;1999")</f>
        <v>0</v>
      </c>
      <c r="V48">
        <f>COUNTIFS(Data!$AD$2:$AD$66,1,Data!$H$2:$H$66,"&gt;1999",Data!$M$2:$M$66,"&lt;"&amp;'Cumulative distributions'!$A48)/COUNTIFS(Data!$M$2:$M$66,"&gt;0",Data!$AD$2:$AD$66,1,Data!$H$2:$H$66,"&gt;1999")</f>
        <v>0</v>
      </c>
      <c r="W48">
        <f>COUNTIFS(Data!$AD$2:$AD$66,0,Data!$H$2:$H$66,"&gt;1999",Data!$M$2:$M$66,"&lt;"&amp;'Cumulative distributions'!$A48)/COUNTIFS(Data!$M$2:$M$66,"&gt;0",Data!$AD$2:$AD$66,0,Data!$H$2:$H$66,"&gt;1999")</f>
        <v>0</v>
      </c>
      <c r="AH48">
        <f t="shared" si="0"/>
        <v>0</v>
      </c>
    </row>
    <row r="49" spans="1:34" ht="12.75">
      <c r="A49">
        <v>2007</v>
      </c>
      <c r="B49">
        <f>COUNTIF(Data!$M$2:$M$66,"&lt;"&amp;A49)/COUNT(Data!$M$2:$M$66)</f>
        <v>0.10344827586206896</v>
      </c>
      <c r="C49">
        <f>COUNTIF(Data!$L$2:$L$66,"&lt;"&amp;A49)/COUNT(Data!$L$2:$L$66)</f>
        <v>0.1320754716981132</v>
      </c>
      <c r="E49">
        <f>COUNTIFS(Data!$D$2:$D$66,"AI",Data!$H$2:$H$66,"&lt;2000",Data!$M$2:$M$66,"&lt;"&amp;'Cumulative distributions'!$A49)/COUNTIFS(Data!$M$2:$M$66,"&gt;0",Data!$D$2:$D$66,"AI",Data!$H$2:$H$66,"&lt;2000")</f>
        <v>0.7142857142857143</v>
      </c>
      <c r="F49">
        <f>COUNTIFS(Data!$D$2:$D$66,"AI",Data!$H$2:$H$66,"&gt;1999",Data!$M$2:$M$66,"&lt;"&amp;'Cumulative distributions'!$A49)/COUNTIFS(Data!$M$2:$M$66,"&gt;0",Data!$D$2:$D$66,"AI",Data!$H$2:$H$66,"&gt;1999")</f>
        <v>0</v>
      </c>
      <c r="G49" t="e">
        <f>COUNTIFS(Data!$D$2:$D$66,"AGI",Data!$H$2:$H$66,"&lt;2000",Data!$M$2:$M$66,"&lt;"&amp;'Cumulative distributions'!$A49)/COUNTIFS(Data!$M$2:$M$66,"&gt;0",Data!$D$2:$D$66,"AGI",Data!$H$2:$H$66,"&lt;2000")</f>
        <v>#DIV/0!</v>
      </c>
      <c r="H49">
        <f>COUNTIFS(Data!$D$2:$D$66,"AGI",Data!$H$2:$H$66,"&gt;1999",Data!$M$2:$M$66,"&lt;"&amp;'Cumulative distributions'!$A49)/COUNTIFS(Data!$M$2:$M$66,"&gt;0",Data!$D$2:$D$66,"AGI",Data!$H$2:$H$66,"&gt;1999")</f>
        <v>0</v>
      </c>
      <c r="I49">
        <f>COUNTIFS(Data!$D$2:$D$66,"Futurist",Data!$H$2:$H$66,"&lt;2000",Data!$M$2:$M$66,"&lt;"&amp;'Cumulative distributions'!$A49)/COUNTIFS(Data!$M$2:$M$66,"&gt;0",Data!$D$2:$D$66,"Futurist",Data!$H$2:$H$66,"&lt;2000")</f>
        <v>0</v>
      </c>
      <c r="J49">
        <f>COUNTIFS(Data!$D$2:$D$66,"Futurist",Data!$H$2:$H$66,"&gt;1999",Data!$M$2:$M$66,"&lt;"&amp;'Cumulative distributions'!$A49)/COUNTIFS(Data!$M$2:$M$66,"&gt;0",Data!$D$2:$D$66,"Futurist",Data!$H$2:$H$66,"&gt;1999")</f>
        <v>0</v>
      </c>
      <c r="K49">
        <f>COUNTIFS(Data!$D$2:$D$66,"Other",Data!$H$2:$H$66,"&lt;2000",Data!$M$2:$M$66,"&lt;"&amp;'Cumulative distributions'!$A49)/COUNTIFS(Data!$M$2:$M$66,"&gt;0",Data!$D$2:$D$66,"Other",Data!$H$2:$H$66,"&lt;2000")</f>
        <v>0.3333333333333333</v>
      </c>
      <c r="L49">
        <f>COUNTIFS(Data!$D$2:$D$66,"Other",Data!$H$2:$H$66,"&gt;1999",Data!$M$2:$M$66,"&lt;"&amp;'Cumulative distributions'!$A49)/COUNTIFS(Data!$M$2:$M$66,"&gt;0",Data!$D$2:$D$66,"Other",Data!$H$2:$H$66,"&gt;1999")</f>
        <v>0</v>
      </c>
      <c r="N49">
        <f>COUNTIFS(Data!$D$2:$D$66,"AGI",Data!$M$2:$M$66,"&lt;"&amp;'Cumulative distributions'!$A49)/COUNTIFS(Data!$M$2:$M$66,"&gt;0",Data!$D$2:$D$66,"AGI")</f>
        <v>0</v>
      </c>
      <c r="O49">
        <f>COUNTIFS(Data!$D$2:$D$66,"AI",Data!$M$2:$M$66,"&lt;"&amp;'Cumulative distributions'!$A49)/COUNTIFS(Data!$M$2:$M$66,"&gt;0",Data!$D$2:$D$66,"AI")</f>
        <v>0.22727272727272727</v>
      </c>
      <c r="P49">
        <f>COUNTIFS(Data!$D$2:$D$66,"Futurist",Data!$M$2:$M$66,"&lt;"&amp;'Cumulative distributions'!$A49)/COUNTIFS(Data!$M$2:$M$66,"&gt;0",Data!$D$2:$D$66,"Futurist")</f>
        <v>0</v>
      </c>
      <c r="Q49">
        <f>COUNTIFS(Data!$D$2:$D$66,"Other",Data!$M$2:$M$66,"&lt;"&amp;'Cumulative distributions'!$A49)/COUNTIFS(Data!$M$2:$M$66,"&gt;0",Data!$D$2:$D$66,"Other")</f>
        <v>0.125</v>
      </c>
      <c r="S49">
        <f>COUNTIFS(Data!$H$2:$H$66,"&lt;2000",Data!$M$2:$M$66,"&lt;"&amp;'Cumulative distributions'!$A49)/COUNTIFS(Data!$M$2:$M$66,"&gt;0",Data!$H$2:$H$66,"&lt;2000")</f>
        <v>0.3333333333333333</v>
      </c>
      <c r="T49">
        <f>COUNTIFS(Data!$H$2:$H$66,"&gt;1999",Data!$M$2:$M$66,"&lt;"&amp;'Cumulative distributions'!$A49)/COUNTIFS(Data!$M$2:$M$66,"&gt;0",Data!$H$2:$H$66,"&gt;1999")</f>
        <v>0</v>
      </c>
      <c r="V49">
        <f>COUNTIFS(Data!$AD$2:$AD$66,1,Data!$H$2:$H$66,"&gt;1999",Data!$M$2:$M$66,"&lt;"&amp;'Cumulative distributions'!$A49)/COUNTIFS(Data!$M$2:$M$66,"&gt;0",Data!$AD$2:$AD$66,1,Data!$H$2:$H$66,"&gt;1999")</f>
        <v>0</v>
      </c>
      <c r="W49">
        <f>COUNTIFS(Data!$AD$2:$AD$66,0,Data!$H$2:$H$66,"&gt;1999",Data!$M$2:$M$66,"&lt;"&amp;'Cumulative distributions'!$A49)/COUNTIFS(Data!$M$2:$M$66,"&gt;0",Data!$AD$2:$AD$66,0,Data!$H$2:$H$66,"&gt;1999")</f>
        <v>0</v>
      </c>
      <c r="AH49">
        <f t="shared" si="0"/>
        <v>0</v>
      </c>
    </row>
    <row r="50" spans="1:34" ht="12.75">
      <c r="A50">
        <v>2008</v>
      </c>
      <c r="B50">
        <f>COUNTIF(Data!$M$2:$M$66,"&lt;"&amp;A50)/COUNT(Data!$M$2:$M$66)</f>
        <v>0.10344827586206896</v>
      </c>
      <c r="C50">
        <f>COUNTIF(Data!$L$2:$L$66,"&lt;"&amp;A50)/COUNT(Data!$L$2:$L$66)</f>
        <v>0.1320754716981132</v>
      </c>
      <c r="E50">
        <f>COUNTIFS(Data!$D$2:$D$66,"AI",Data!$H$2:$H$66,"&lt;2000",Data!$M$2:$M$66,"&lt;"&amp;'Cumulative distributions'!$A50)/COUNTIFS(Data!$M$2:$M$66,"&gt;0",Data!$D$2:$D$66,"AI",Data!$H$2:$H$66,"&lt;2000")</f>
        <v>0.7142857142857143</v>
      </c>
      <c r="F50">
        <f>COUNTIFS(Data!$D$2:$D$66,"AI",Data!$H$2:$H$66,"&gt;1999",Data!$M$2:$M$66,"&lt;"&amp;'Cumulative distributions'!$A50)/COUNTIFS(Data!$M$2:$M$66,"&gt;0",Data!$D$2:$D$66,"AI",Data!$H$2:$H$66,"&gt;1999")</f>
        <v>0</v>
      </c>
      <c r="G50" t="e">
        <f>COUNTIFS(Data!$D$2:$D$66,"AGI",Data!$H$2:$H$66,"&lt;2000",Data!$M$2:$M$66,"&lt;"&amp;'Cumulative distributions'!$A50)/COUNTIFS(Data!$M$2:$M$66,"&gt;0",Data!$D$2:$D$66,"AGI",Data!$H$2:$H$66,"&lt;2000")</f>
        <v>#DIV/0!</v>
      </c>
      <c r="H50">
        <f>COUNTIFS(Data!$D$2:$D$66,"AGI",Data!$H$2:$H$66,"&gt;1999",Data!$M$2:$M$66,"&lt;"&amp;'Cumulative distributions'!$A50)/COUNTIFS(Data!$M$2:$M$66,"&gt;0",Data!$D$2:$D$66,"AGI",Data!$H$2:$H$66,"&gt;1999")</f>
        <v>0</v>
      </c>
      <c r="I50">
        <f>COUNTIFS(Data!$D$2:$D$66,"Futurist",Data!$H$2:$H$66,"&lt;2000",Data!$M$2:$M$66,"&lt;"&amp;'Cumulative distributions'!$A50)/COUNTIFS(Data!$M$2:$M$66,"&gt;0",Data!$D$2:$D$66,"Futurist",Data!$H$2:$H$66,"&lt;2000")</f>
        <v>0</v>
      </c>
      <c r="J50">
        <f>COUNTIFS(Data!$D$2:$D$66,"Futurist",Data!$H$2:$H$66,"&gt;1999",Data!$M$2:$M$66,"&lt;"&amp;'Cumulative distributions'!$A50)/COUNTIFS(Data!$M$2:$M$66,"&gt;0",Data!$D$2:$D$66,"Futurist",Data!$H$2:$H$66,"&gt;1999")</f>
        <v>0</v>
      </c>
      <c r="K50">
        <f>COUNTIFS(Data!$D$2:$D$66,"Other",Data!$H$2:$H$66,"&lt;2000",Data!$M$2:$M$66,"&lt;"&amp;'Cumulative distributions'!$A50)/COUNTIFS(Data!$M$2:$M$66,"&gt;0",Data!$D$2:$D$66,"Other",Data!$H$2:$H$66,"&lt;2000")</f>
        <v>0.3333333333333333</v>
      </c>
      <c r="L50">
        <f>COUNTIFS(Data!$D$2:$D$66,"Other",Data!$H$2:$H$66,"&gt;1999",Data!$M$2:$M$66,"&lt;"&amp;'Cumulative distributions'!$A50)/COUNTIFS(Data!$M$2:$M$66,"&gt;0",Data!$D$2:$D$66,"Other",Data!$H$2:$H$66,"&gt;1999")</f>
        <v>0</v>
      </c>
      <c r="N50">
        <f>COUNTIFS(Data!$D$2:$D$66,"AGI",Data!$M$2:$M$66,"&lt;"&amp;'Cumulative distributions'!$A50)/COUNTIFS(Data!$M$2:$M$66,"&gt;0",Data!$D$2:$D$66,"AGI")</f>
        <v>0</v>
      </c>
      <c r="O50">
        <f>COUNTIFS(Data!$D$2:$D$66,"AI",Data!$M$2:$M$66,"&lt;"&amp;'Cumulative distributions'!$A50)/COUNTIFS(Data!$M$2:$M$66,"&gt;0",Data!$D$2:$D$66,"AI")</f>
        <v>0.22727272727272727</v>
      </c>
      <c r="P50">
        <f>COUNTIFS(Data!$D$2:$D$66,"Futurist",Data!$M$2:$M$66,"&lt;"&amp;'Cumulative distributions'!$A50)/COUNTIFS(Data!$M$2:$M$66,"&gt;0",Data!$D$2:$D$66,"Futurist")</f>
        <v>0</v>
      </c>
      <c r="Q50">
        <f>COUNTIFS(Data!$D$2:$D$66,"Other",Data!$M$2:$M$66,"&lt;"&amp;'Cumulative distributions'!$A50)/COUNTIFS(Data!$M$2:$M$66,"&gt;0",Data!$D$2:$D$66,"Other")</f>
        <v>0.125</v>
      </c>
      <c r="S50">
        <f>COUNTIFS(Data!$H$2:$H$66,"&lt;2000",Data!$M$2:$M$66,"&lt;"&amp;'Cumulative distributions'!$A50)/COUNTIFS(Data!$M$2:$M$66,"&gt;0",Data!$H$2:$H$66,"&lt;2000")</f>
        <v>0.3333333333333333</v>
      </c>
      <c r="T50">
        <f>COUNTIFS(Data!$H$2:$H$66,"&gt;1999",Data!$M$2:$M$66,"&lt;"&amp;'Cumulative distributions'!$A50)/COUNTIFS(Data!$M$2:$M$66,"&gt;0",Data!$H$2:$H$66,"&gt;1999")</f>
        <v>0</v>
      </c>
      <c r="V50">
        <f>COUNTIFS(Data!$AD$2:$AD$66,1,Data!$H$2:$H$66,"&gt;1999",Data!$M$2:$M$66,"&lt;"&amp;'Cumulative distributions'!$A50)/COUNTIFS(Data!$M$2:$M$66,"&gt;0",Data!$AD$2:$AD$66,1,Data!$H$2:$H$66,"&gt;1999")</f>
        <v>0</v>
      </c>
      <c r="W50">
        <f>COUNTIFS(Data!$AD$2:$AD$66,0,Data!$H$2:$H$66,"&gt;1999",Data!$M$2:$M$66,"&lt;"&amp;'Cumulative distributions'!$A50)/COUNTIFS(Data!$M$2:$M$66,"&gt;0",Data!$AD$2:$AD$66,0,Data!$H$2:$H$66,"&gt;1999")</f>
        <v>0</v>
      </c>
      <c r="AH50">
        <f t="shared" si="0"/>
        <v>0</v>
      </c>
    </row>
    <row r="51" spans="1:34" ht="12.75">
      <c r="A51">
        <v>2009</v>
      </c>
      <c r="B51">
        <f>COUNTIF(Data!$M$2:$M$66,"&lt;"&amp;A51)/COUNT(Data!$M$2:$M$66)</f>
        <v>0.10344827586206896</v>
      </c>
      <c r="C51">
        <f>COUNTIF(Data!$L$2:$L$66,"&lt;"&amp;A51)/COUNT(Data!$L$2:$L$66)</f>
        <v>0.1320754716981132</v>
      </c>
      <c r="E51">
        <f>COUNTIFS(Data!$D$2:$D$66,"AI",Data!$H$2:$H$66,"&lt;2000",Data!$M$2:$M$66,"&lt;"&amp;'Cumulative distributions'!$A51)/COUNTIFS(Data!$M$2:$M$66,"&gt;0",Data!$D$2:$D$66,"AI",Data!$H$2:$H$66,"&lt;2000")</f>
        <v>0.7142857142857143</v>
      </c>
      <c r="F51">
        <f>COUNTIFS(Data!$D$2:$D$66,"AI",Data!$H$2:$H$66,"&gt;1999",Data!$M$2:$M$66,"&lt;"&amp;'Cumulative distributions'!$A51)/COUNTIFS(Data!$M$2:$M$66,"&gt;0",Data!$D$2:$D$66,"AI",Data!$H$2:$H$66,"&gt;1999")</f>
        <v>0</v>
      </c>
      <c r="G51" t="e">
        <f>COUNTIFS(Data!$D$2:$D$66,"AGI",Data!$H$2:$H$66,"&lt;2000",Data!$M$2:$M$66,"&lt;"&amp;'Cumulative distributions'!$A51)/COUNTIFS(Data!$M$2:$M$66,"&gt;0",Data!$D$2:$D$66,"AGI",Data!$H$2:$H$66,"&lt;2000")</f>
        <v>#DIV/0!</v>
      </c>
      <c r="H51">
        <f>COUNTIFS(Data!$D$2:$D$66,"AGI",Data!$H$2:$H$66,"&gt;1999",Data!$M$2:$M$66,"&lt;"&amp;'Cumulative distributions'!$A51)/COUNTIFS(Data!$M$2:$M$66,"&gt;0",Data!$D$2:$D$66,"AGI",Data!$H$2:$H$66,"&gt;1999")</f>
        <v>0</v>
      </c>
      <c r="I51">
        <f>COUNTIFS(Data!$D$2:$D$66,"Futurist",Data!$H$2:$H$66,"&lt;2000",Data!$M$2:$M$66,"&lt;"&amp;'Cumulative distributions'!$A51)/COUNTIFS(Data!$M$2:$M$66,"&gt;0",Data!$D$2:$D$66,"Futurist",Data!$H$2:$H$66,"&lt;2000")</f>
        <v>0</v>
      </c>
      <c r="J51">
        <f>COUNTIFS(Data!$D$2:$D$66,"Futurist",Data!$H$2:$H$66,"&gt;1999",Data!$M$2:$M$66,"&lt;"&amp;'Cumulative distributions'!$A51)/COUNTIFS(Data!$M$2:$M$66,"&gt;0",Data!$D$2:$D$66,"Futurist",Data!$H$2:$H$66,"&gt;1999")</f>
        <v>0</v>
      </c>
      <c r="K51">
        <f>COUNTIFS(Data!$D$2:$D$66,"Other",Data!$H$2:$H$66,"&lt;2000",Data!$M$2:$M$66,"&lt;"&amp;'Cumulative distributions'!$A51)/COUNTIFS(Data!$M$2:$M$66,"&gt;0",Data!$D$2:$D$66,"Other",Data!$H$2:$H$66,"&lt;2000")</f>
        <v>0.3333333333333333</v>
      </c>
      <c r="L51">
        <f>COUNTIFS(Data!$D$2:$D$66,"Other",Data!$H$2:$H$66,"&gt;1999",Data!$M$2:$M$66,"&lt;"&amp;'Cumulative distributions'!$A51)/COUNTIFS(Data!$M$2:$M$66,"&gt;0",Data!$D$2:$D$66,"Other",Data!$H$2:$H$66,"&gt;1999")</f>
        <v>0</v>
      </c>
      <c r="N51">
        <f>COUNTIFS(Data!$D$2:$D$66,"AGI",Data!$M$2:$M$66,"&lt;"&amp;'Cumulative distributions'!$A51)/COUNTIFS(Data!$M$2:$M$66,"&gt;0",Data!$D$2:$D$66,"AGI")</f>
        <v>0</v>
      </c>
      <c r="O51">
        <f>COUNTIFS(Data!$D$2:$D$66,"AI",Data!$M$2:$M$66,"&lt;"&amp;'Cumulative distributions'!$A51)/COUNTIFS(Data!$M$2:$M$66,"&gt;0",Data!$D$2:$D$66,"AI")</f>
        <v>0.22727272727272727</v>
      </c>
      <c r="P51">
        <f>COUNTIFS(Data!$D$2:$D$66,"Futurist",Data!$M$2:$M$66,"&lt;"&amp;'Cumulative distributions'!$A51)/COUNTIFS(Data!$M$2:$M$66,"&gt;0",Data!$D$2:$D$66,"Futurist")</f>
        <v>0</v>
      </c>
      <c r="Q51">
        <f>COUNTIFS(Data!$D$2:$D$66,"Other",Data!$M$2:$M$66,"&lt;"&amp;'Cumulative distributions'!$A51)/COUNTIFS(Data!$M$2:$M$66,"&gt;0",Data!$D$2:$D$66,"Other")</f>
        <v>0.125</v>
      </c>
      <c r="S51">
        <f>COUNTIFS(Data!$H$2:$H$66,"&lt;2000",Data!$M$2:$M$66,"&lt;"&amp;'Cumulative distributions'!$A51)/COUNTIFS(Data!$M$2:$M$66,"&gt;0",Data!$H$2:$H$66,"&lt;2000")</f>
        <v>0.3333333333333333</v>
      </c>
      <c r="T51">
        <f>COUNTIFS(Data!$H$2:$H$66,"&gt;1999",Data!$M$2:$M$66,"&lt;"&amp;'Cumulative distributions'!$A51)/COUNTIFS(Data!$M$2:$M$66,"&gt;0",Data!$H$2:$H$66,"&gt;1999")</f>
        <v>0</v>
      </c>
      <c r="V51">
        <f>COUNTIFS(Data!$AD$2:$AD$66,1,Data!$H$2:$H$66,"&gt;1999",Data!$M$2:$M$66,"&lt;"&amp;'Cumulative distributions'!$A51)/COUNTIFS(Data!$M$2:$M$66,"&gt;0",Data!$AD$2:$AD$66,1,Data!$H$2:$H$66,"&gt;1999")</f>
        <v>0</v>
      </c>
      <c r="W51">
        <f>COUNTIFS(Data!$AD$2:$AD$66,0,Data!$H$2:$H$66,"&gt;1999",Data!$M$2:$M$66,"&lt;"&amp;'Cumulative distributions'!$A51)/COUNTIFS(Data!$M$2:$M$66,"&gt;0",Data!$AD$2:$AD$66,0,Data!$H$2:$H$66,"&gt;1999")</f>
        <v>0</v>
      </c>
      <c r="AH51">
        <f t="shared" si="0"/>
        <v>0</v>
      </c>
    </row>
    <row r="52" spans="1:34" ht="12.75">
      <c r="A52">
        <v>2010</v>
      </c>
      <c r="B52">
        <f>COUNTIF(Data!$M$2:$M$66,"&lt;"&amp;A52)/COUNT(Data!$M$2:$M$66)</f>
        <v>0.10344827586206896</v>
      </c>
      <c r="C52">
        <f>COUNTIF(Data!$L$2:$L$66,"&lt;"&amp;A52)/COUNT(Data!$L$2:$L$66)</f>
        <v>0.1509433962264151</v>
      </c>
      <c r="E52">
        <f>COUNTIFS(Data!$D$2:$D$66,"AI",Data!$H$2:$H$66,"&lt;2000",Data!$M$2:$M$66,"&lt;"&amp;'Cumulative distributions'!$A52)/COUNTIFS(Data!$M$2:$M$66,"&gt;0",Data!$D$2:$D$66,"AI",Data!$H$2:$H$66,"&lt;2000")</f>
        <v>0.7142857142857143</v>
      </c>
      <c r="F52">
        <f>COUNTIFS(Data!$D$2:$D$66,"AI",Data!$H$2:$H$66,"&gt;1999",Data!$M$2:$M$66,"&lt;"&amp;'Cumulative distributions'!$A52)/COUNTIFS(Data!$M$2:$M$66,"&gt;0",Data!$D$2:$D$66,"AI",Data!$H$2:$H$66,"&gt;1999")</f>
        <v>0</v>
      </c>
      <c r="G52" t="e">
        <f>COUNTIFS(Data!$D$2:$D$66,"AGI",Data!$H$2:$H$66,"&lt;2000",Data!$M$2:$M$66,"&lt;"&amp;'Cumulative distributions'!$A52)/COUNTIFS(Data!$M$2:$M$66,"&gt;0",Data!$D$2:$D$66,"AGI",Data!$H$2:$H$66,"&lt;2000")</f>
        <v>#DIV/0!</v>
      </c>
      <c r="H52">
        <f>COUNTIFS(Data!$D$2:$D$66,"AGI",Data!$H$2:$H$66,"&gt;1999",Data!$M$2:$M$66,"&lt;"&amp;'Cumulative distributions'!$A52)/COUNTIFS(Data!$M$2:$M$66,"&gt;0",Data!$D$2:$D$66,"AGI",Data!$H$2:$H$66,"&gt;1999")</f>
        <v>0</v>
      </c>
      <c r="I52">
        <f>COUNTIFS(Data!$D$2:$D$66,"Futurist",Data!$H$2:$H$66,"&lt;2000",Data!$M$2:$M$66,"&lt;"&amp;'Cumulative distributions'!$A52)/COUNTIFS(Data!$M$2:$M$66,"&gt;0",Data!$D$2:$D$66,"Futurist",Data!$H$2:$H$66,"&lt;2000")</f>
        <v>0</v>
      </c>
      <c r="J52">
        <f>COUNTIFS(Data!$D$2:$D$66,"Futurist",Data!$H$2:$H$66,"&gt;1999",Data!$M$2:$M$66,"&lt;"&amp;'Cumulative distributions'!$A52)/COUNTIFS(Data!$M$2:$M$66,"&gt;0",Data!$D$2:$D$66,"Futurist",Data!$H$2:$H$66,"&gt;1999")</f>
        <v>0</v>
      </c>
      <c r="K52">
        <f>COUNTIFS(Data!$D$2:$D$66,"Other",Data!$H$2:$H$66,"&lt;2000",Data!$M$2:$M$66,"&lt;"&amp;'Cumulative distributions'!$A52)/COUNTIFS(Data!$M$2:$M$66,"&gt;0",Data!$D$2:$D$66,"Other",Data!$H$2:$H$66,"&lt;2000")</f>
        <v>0.3333333333333333</v>
      </c>
      <c r="L52">
        <f>COUNTIFS(Data!$D$2:$D$66,"Other",Data!$H$2:$H$66,"&gt;1999",Data!$M$2:$M$66,"&lt;"&amp;'Cumulative distributions'!$A52)/COUNTIFS(Data!$M$2:$M$66,"&gt;0",Data!$D$2:$D$66,"Other",Data!$H$2:$H$66,"&gt;1999")</f>
        <v>0</v>
      </c>
      <c r="N52">
        <f>COUNTIFS(Data!$D$2:$D$66,"AGI",Data!$M$2:$M$66,"&lt;"&amp;'Cumulative distributions'!$A52)/COUNTIFS(Data!$M$2:$M$66,"&gt;0",Data!$D$2:$D$66,"AGI")</f>
        <v>0</v>
      </c>
      <c r="O52">
        <f>COUNTIFS(Data!$D$2:$D$66,"AI",Data!$M$2:$M$66,"&lt;"&amp;'Cumulative distributions'!$A52)/COUNTIFS(Data!$M$2:$M$66,"&gt;0",Data!$D$2:$D$66,"AI")</f>
        <v>0.22727272727272727</v>
      </c>
      <c r="P52">
        <f>COUNTIFS(Data!$D$2:$D$66,"Futurist",Data!$M$2:$M$66,"&lt;"&amp;'Cumulative distributions'!$A52)/COUNTIFS(Data!$M$2:$M$66,"&gt;0",Data!$D$2:$D$66,"Futurist")</f>
        <v>0</v>
      </c>
      <c r="Q52">
        <f>COUNTIFS(Data!$D$2:$D$66,"Other",Data!$M$2:$M$66,"&lt;"&amp;'Cumulative distributions'!$A52)/COUNTIFS(Data!$M$2:$M$66,"&gt;0",Data!$D$2:$D$66,"Other")</f>
        <v>0.125</v>
      </c>
      <c r="S52">
        <f>COUNTIFS(Data!$H$2:$H$66,"&lt;2000",Data!$M$2:$M$66,"&lt;"&amp;'Cumulative distributions'!$A52)/COUNTIFS(Data!$M$2:$M$66,"&gt;0",Data!$H$2:$H$66,"&lt;2000")</f>
        <v>0.3333333333333333</v>
      </c>
      <c r="T52">
        <f>COUNTIFS(Data!$H$2:$H$66,"&gt;1999",Data!$M$2:$M$66,"&lt;"&amp;'Cumulative distributions'!$A52)/COUNTIFS(Data!$M$2:$M$66,"&gt;0",Data!$H$2:$H$66,"&gt;1999")</f>
        <v>0</v>
      </c>
      <c r="V52">
        <f>COUNTIFS(Data!$AD$2:$AD$66,1,Data!$H$2:$H$66,"&gt;1999",Data!$M$2:$M$66,"&lt;"&amp;'Cumulative distributions'!$A52)/COUNTIFS(Data!$M$2:$M$66,"&gt;0",Data!$AD$2:$AD$66,1,Data!$H$2:$H$66,"&gt;1999")</f>
        <v>0</v>
      </c>
      <c r="W52">
        <f>COUNTIFS(Data!$AD$2:$AD$66,0,Data!$H$2:$H$66,"&gt;1999",Data!$M$2:$M$66,"&lt;"&amp;'Cumulative distributions'!$A52)/COUNTIFS(Data!$M$2:$M$66,"&gt;0",Data!$AD$2:$AD$66,0,Data!$H$2:$H$66,"&gt;1999")</f>
        <v>0</v>
      </c>
      <c r="AH52">
        <f t="shared" si="0"/>
        <v>0</v>
      </c>
    </row>
    <row r="53" spans="1:34" ht="12.75">
      <c r="A53">
        <v>2011</v>
      </c>
      <c r="B53">
        <f>COUNTIF(Data!$M$2:$M$66,"&lt;"&amp;A53)/COUNT(Data!$M$2:$M$66)</f>
        <v>0.1206896551724138</v>
      </c>
      <c r="C53">
        <f>COUNTIF(Data!$L$2:$L$66,"&lt;"&amp;A53)/COUNT(Data!$L$2:$L$66)</f>
        <v>0.16981132075471697</v>
      </c>
      <c r="E53">
        <f>COUNTIFS(Data!$D$2:$D$66,"AI",Data!$H$2:$H$66,"&lt;2000",Data!$M$2:$M$66,"&lt;"&amp;'Cumulative distributions'!$A53)/COUNTIFS(Data!$M$2:$M$66,"&gt;0",Data!$D$2:$D$66,"AI",Data!$H$2:$H$66,"&lt;2000")</f>
        <v>0.7142857142857143</v>
      </c>
      <c r="F53">
        <f>COUNTIFS(Data!$D$2:$D$66,"AI",Data!$H$2:$H$66,"&gt;1999",Data!$M$2:$M$66,"&lt;"&amp;'Cumulative distributions'!$A53)/COUNTIFS(Data!$M$2:$M$66,"&gt;0",Data!$D$2:$D$66,"AI",Data!$H$2:$H$66,"&gt;1999")</f>
        <v>0</v>
      </c>
      <c r="G53" t="e">
        <f>COUNTIFS(Data!$D$2:$D$66,"AGI",Data!$H$2:$H$66,"&lt;2000",Data!$M$2:$M$66,"&lt;"&amp;'Cumulative distributions'!$A53)/COUNTIFS(Data!$M$2:$M$66,"&gt;0",Data!$D$2:$D$66,"AGI",Data!$H$2:$H$66,"&lt;2000")</f>
        <v>#DIV/0!</v>
      </c>
      <c r="H53">
        <f>COUNTIFS(Data!$D$2:$D$66,"AGI",Data!$H$2:$H$66,"&gt;1999",Data!$M$2:$M$66,"&lt;"&amp;'Cumulative distributions'!$A53)/COUNTIFS(Data!$M$2:$M$66,"&gt;0",Data!$D$2:$D$66,"AGI",Data!$H$2:$H$66,"&gt;1999")</f>
        <v>0</v>
      </c>
      <c r="I53">
        <f>COUNTIFS(Data!$D$2:$D$66,"Futurist",Data!$H$2:$H$66,"&lt;2000",Data!$M$2:$M$66,"&lt;"&amp;'Cumulative distributions'!$A53)/COUNTIFS(Data!$M$2:$M$66,"&gt;0",Data!$D$2:$D$66,"Futurist",Data!$H$2:$H$66,"&lt;2000")</f>
        <v>0.125</v>
      </c>
      <c r="J53">
        <f>COUNTIFS(Data!$D$2:$D$66,"Futurist",Data!$H$2:$H$66,"&gt;1999",Data!$M$2:$M$66,"&lt;"&amp;'Cumulative distributions'!$A53)/COUNTIFS(Data!$M$2:$M$66,"&gt;0",Data!$D$2:$D$66,"Futurist",Data!$H$2:$H$66,"&gt;1999")</f>
        <v>0</v>
      </c>
      <c r="K53">
        <f>COUNTIFS(Data!$D$2:$D$66,"Other",Data!$H$2:$H$66,"&lt;2000",Data!$M$2:$M$66,"&lt;"&amp;'Cumulative distributions'!$A53)/COUNTIFS(Data!$M$2:$M$66,"&gt;0",Data!$D$2:$D$66,"Other",Data!$H$2:$H$66,"&lt;2000")</f>
        <v>0.3333333333333333</v>
      </c>
      <c r="L53">
        <f>COUNTIFS(Data!$D$2:$D$66,"Other",Data!$H$2:$H$66,"&gt;1999",Data!$M$2:$M$66,"&lt;"&amp;'Cumulative distributions'!$A53)/COUNTIFS(Data!$M$2:$M$66,"&gt;0",Data!$D$2:$D$66,"Other",Data!$H$2:$H$66,"&gt;1999")</f>
        <v>0</v>
      </c>
      <c r="N53">
        <f>COUNTIFS(Data!$D$2:$D$66,"AGI",Data!$M$2:$M$66,"&lt;"&amp;'Cumulative distributions'!$A53)/COUNTIFS(Data!$M$2:$M$66,"&gt;0",Data!$D$2:$D$66,"AGI")</f>
        <v>0</v>
      </c>
      <c r="O53">
        <f>COUNTIFS(Data!$D$2:$D$66,"AI",Data!$M$2:$M$66,"&lt;"&amp;'Cumulative distributions'!$A53)/COUNTIFS(Data!$M$2:$M$66,"&gt;0",Data!$D$2:$D$66,"AI")</f>
        <v>0.22727272727272727</v>
      </c>
      <c r="P53">
        <f>COUNTIFS(Data!$D$2:$D$66,"Futurist",Data!$M$2:$M$66,"&lt;"&amp;'Cumulative distributions'!$A53)/COUNTIFS(Data!$M$2:$M$66,"&gt;0",Data!$D$2:$D$66,"Futurist")</f>
        <v>0.06666666666666667</v>
      </c>
      <c r="Q53">
        <f>COUNTIFS(Data!$D$2:$D$66,"Other",Data!$M$2:$M$66,"&lt;"&amp;'Cumulative distributions'!$A53)/COUNTIFS(Data!$M$2:$M$66,"&gt;0",Data!$D$2:$D$66,"Other")</f>
        <v>0.125</v>
      </c>
      <c r="S53">
        <f>COUNTIFS(Data!$H$2:$H$66,"&lt;2000",Data!$M$2:$M$66,"&lt;"&amp;'Cumulative distributions'!$A53)/COUNTIFS(Data!$M$2:$M$66,"&gt;0",Data!$H$2:$H$66,"&lt;2000")</f>
        <v>0.3888888888888889</v>
      </c>
      <c r="T53">
        <f>COUNTIFS(Data!$H$2:$H$66,"&gt;1999",Data!$M$2:$M$66,"&lt;"&amp;'Cumulative distributions'!$A53)/COUNTIFS(Data!$M$2:$M$66,"&gt;0",Data!$H$2:$H$66,"&gt;1999")</f>
        <v>0</v>
      </c>
      <c r="V53">
        <f>COUNTIFS(Data!$AD$2:$AD$66,1,Data!$H$2:$H$66,"&gt;1999",Data!$M$2:$M$66,"&lt;"&amp;'Cumulative distributions'!$A53)/COUNTIFS(Data!$M$2:$M$66,"&gt;0",Data!$AD$2:$AD$66,1,Data!$H$2:$H$66,"&gt;1999")</f>
        <v>0</v>
      </c>
      <c r="W53">
        <f>COUNTIFS(Data!$AD$2:$AD$66,0,Data!$H$2:$H$66,"&gt;1999",Data!$M$2:$M$66,"&lt;"&amp;'Cumulative distributions'!$A53)/COUNTIFS(Data!$M$2:$M$66,"&gt;0",Data!$AD$2:$AD$66,0,Data!$H$2:$H$66,"&gt;1999")</f>
        <v>0</v>
      </c>
      <c r="AH53">
        <f t="shared" si="0"/>
        <v>0</v>
      </c>
    </row>
    <row r="54" spans="1:34" ht="12.75">
      <c r="A54">
        <v>2012</v>
      </c>
      <c r="B54">
        <f>COUNTIF(Data!$M$2:$M$66,"&lt;"&amp;A54)/COUNT(Data!$M$2:$M$66)</f>
        <v>0.1206896551724138</v>
      </c>
      <c r="C54">
        <f>COUNTIF(Data!$L$2:$L$66,"&lt;"&amp;A54)/COUNT(Data!$L$2:$L$66)</f>
        <v>0.16981132075471697</v>
      </c>
      <c r="E54">
        <f>COUNTIFS(Data!$D$2:$D$66,"AI",Data!$H$2:$H$66,"&lt;2000",Data!$M$2:$M$66,"&lt;"&amp;'Cumulative distributions'!$A54)/COUNTIFS(Data!$M$2:$M$66,"&gt;0",Data!$D$2:$D$66,"AI",Data!$H$2:$H$66,"&lt;2000")</f>
        <v>0.7142857142857143</v>
      </c>
      <c r="F54">
        <f>COUNTIFS(Data!$D$2:$D$66,"AI",Data!$H$2:$H$66,"&gt;1999",Data!$M$2:$M$66,"&lt;"&amp;'Cumulative distributions'!$A54)/COUNTIFS(Data!$M$2:$M$66,"&gt;0",Data!$D$2:$D$66,"AI",Data!$H$2:$H$66,"&gt;1999")</f>
        <v>0</v>
      </c>
      <c r="G54" t="e">
        <f>COUNTIFS(Data!$D$2:$D$66,"AGI",Data!$H$2:$H$66,"&lt;2000",Data!$M$2:$M$66,"&lt;"&amp;'Cumulative distributions'!$A54)/COUNTIFS(Data!$M$2:$M$66,"&gt;0",Data!$D$2:$D$66,"AGI",Data!$H$2:$H$66,"&lt;2000")</f>
        <v>#DIV/0!</v>
      </c>
      <c r="H54">
        <f>COUNTIFS(Data!$D$2:$D$66,"AGI",Data!$H$2:$H$66,"&gt;1999",Data!$M$2:$M$66,"&lt;"&amp;'Cumulative distributions'!$A54)/COUNTIFS(Data!$M$2:$M$66,"&gt;0",Data!$D$2:$D$66,"AGI",Data!$H$2:$H$66,"&gt;1999")</f>
        <v>0</v>
      </c>
      <c r="I54">
        <f>COUNTIFS(Data!$D$2:$D$66,"Futurist",Data!$H$2:$H$66,"&lt;2000",Data!$M$2:$M$66,"&lt;"&amp;'Cumulative distributions'!$A54)/COUNTIFS(Data!$M$2:$M$66,"&gt;0",Data!$D$2:$D$66,"Futurist",Data!$H$2:$H$66,"&lt;2000")</f>
        <v>0.125</v>
      </c>
      <c r="J54">
        <f>COUNTIFS(Data!$D$2:$D$66,"Futurist",Data!$H$2:$H$66,"&gt;1999",Data!$M$2:$M$66,"&lt;"&amp;'Cumulative distributions'!$A54)/COUNTIFS(Data!$M$2:$M$66,"&gt;0",Data!$D$2:$D$66,"Futurist",Data!$H$2:$H$66,"&gt;1999")</f>
        <v>0</v>
      </c>
      <c r="K54">
        <f>COUNTIFS(Data!$D$2:$D$66,"Other",Data!$H$2:$H$66,"&lt;2000",Data!$M$2:$M$66,"&lt;"&amp;'Cumulative distributions'!$A54)/COUNTIFS(Data!$M$2:$M$66,"&gt;0",Data!$D$2:$D$66,"Other",Data!$H$2:$H$66,"&lt;2000")</f>
        <v>0.3333333333333333</v>
      </c>
      <c r="L54">
        <f>COUNTIFS(Data!$D$2:$D$66,"Other",Data!$H$2:$H$66,"&gt;1999",Data!$M$2:$M$66,"&lt;"&amp;'Cumulative distributions'!$A54)/COUNTIFS(Data!$M$2:$M$66,"&gt;0",Data!$D$2:$D$66,"Other",Data!$H$2:$H$66,"&gt;1999")</f>
        <v>0</v>
      </c>
      <c r="N54">
        <f>COUNTIFS(Data!$D$2:$D$66,"AGI",Data!$M$2:$M$66,"&lt;"&amp;'Cumulative distributions'!$A54)/COUNTIFS(Data!$M$2:$M$66,"&gt;0",Data!$D$2:$D$66,"AGI")</f>
        <v>0</v>
      </c>
      <c r="O54">
        <f>COUNTIFS(Data!$D$2:$D$66,"AI",Data!$M$2:$M$66,"&lt;"&amp;'Cumulative distributions'!$A54)/COUNTIFS(Data!$M$2:$M$66,"&gt;0",Data!$D$2:$D$66,"AI")</f>
        <v>0.22727272727272727</v>
      </c>
      <c r="P54">
        <f>COUNTIFS(Data!$D$2:$D$66,"Futurist",Data!$M$2:$M$66,"&lt;"&amp;'Cumulative distributions'!$A54)/COUNTIFS(Data!$M$2:$M$66,"&gt;0",Data!$D$2:$D$66,"Futurist")</f>
        <v>0.06666666666666667</v>
      </c>
      <c r="Q54">
        <f>COUNTIFS(Data!$D$2:$D$66,"Other",Data!$M$2:$M$66,"&lt;"&amp;'Cumulative distributions'!$A54)/COUNTIFS(Data!$M$2:$M$66,"&gt;0",Data!$D$2:$D$66,"Other")</f>
        <v>0.125</v>
      </c>
      <c r="S54">
        <f>COUNTIFS(Data!$H$2:$H$66,"&lt;2000",Data!$M$2:$M$66,"&lt;"&amp;'Cumulative distributions'!$A54)/COUNTIFS(Data!$M$2:$M$66,"&gt;0",Data!$H$2:$H$66,"&lt;2000")</f>
        <v>0.3888888888888889</v>
      </c>
      <c r="T54">
        <f>COUNTIFS(Data!$H$2:$H$66,"&gt;1999",Data!$M$2:$M$66,"&lt;"&amp;'Cumulative distributions'!$A54)/COUNTIFS(Data!$M$2:$M$66,"&gt;0",Data!$H$2:$H$66,"&gt;1999")</f>
        <v>0</v>
      </c>
      <c r="V54">
        <f>COUNTIFS(Data!$AD$2:$AD$66,1,Data!$H$2:$H$66,"&gt;1999",Data!$M$2:$M$66,"&lt;"&amp;'Cumulative distributions'!$A54)/COUNTIFS(Data!$M$2:$M$66,"&gt;0",Data!$AD$2:$AD$66,1,Data!$H$2:$H$66,"&gt;1999")</f>
        <v>0</v>
      </c>
      <c r="W54">
        <f>COUNTIFS(Data!$AD$2:$AD$66,0,Data!$H$2:$H$66,"&gt;1999",Data!$M$2:$M$66,"&lt;"&amp;'Cumulative distributions'!$A54)/COUNTIFS(Data!$M$2:$M$66,"&gt;0",Data!$AD$2:$AD$66,0,Data!$H$2:$H$66,"&gt;1999")</f>
        <v>0</v>
      </c>
      <c r="AH54">
        <f t="shared" si="0"/>
        <v>0</v>
      </c>
    </row>
    <row r="55" spans="1:34" ht="12.75">
      <c r="A55">
        <v>2013</v>
      </c>
      <c r="B55">
        <f>COUNTIF(Data!$M$2:$M$66,"&lt;"&amp;A55)/COUNT(Data!$M$2:$M$66)</f>
        <v>0.1206896551724138</v>
      </c>
      <c r="C55">
        <f>COUNTIF(Data!$L$2:$L$66,"&lt;"&amp;A55)/COUNT(Data!$L$2:$L$66)</f>
        <v>0.16981132075471697</v>
      </c>
      <c r="E55">
        <f>COUNTIFS(Data!$D$2:$D$66,"AI",Data!$H$2:$H$66,"&lt;2000",Data!$M$2:$M$66,"&lt;"&amp;'Cumulative distributions'!$A55)/COUNTIFS(Data!$M$2:$M$66,"&gt;0",Data!$D$2:$D$66,"AI",Data!$H$2:$H$66,"&lt;2000")</f>
        <v>0.7142857142857143</v>
      </c>
      <c r="F55">
        <f>COUNTIFS(Data!$D$2:$D$66,"AI",Data!$H$2:$H$66,"&gt;1999",Data!$M$2:$M$66,"&lt;"&amp;'Cumulative distributions'!$A55)/COUNTIFS(Data!$M$2:$M$66,"&gt;0",Data!$D$2:$D$66,"AI",Data!$H$2:$H$66,"&gt;1999")</f>
        <v>0</v>
      </c>
      <c r="G55" t="e">
        <f>COUNTIFS(Data!$D$2:$D$66,"AGI",Data!$H$2:$H$66,"&lt;2000",Data!$M$2:$M$66,"&lt;"&amp;'Cumulative distributions'!$A55)/COUNTIFS(Data!$M$2:$M$66,"&gt;0",Data!$D$2:$D$66,"AGI",Data!$H$2:$H$66,"&lt;2000")</f>
        <v>#DIV/0!</v>
      </c>
      <c r="H55">
        <f>COUNTIFS(Data!$D$2:$D$66,"AGI",Data!$H$2:$H$66,"&gt;1999",Data!$M$2:$M$66,"&lt;"&amp;'Cumulative distributions'!$A55)/COUNTIFS(Data!$M$2:$M$66,"&gt;0",Data!$D$2:$D$66,"AGI",Data!$H$2:$H$66,"&gt;1999")</f>
        <v>0</v>
      </c>
      <c r="I55">
        <f>COUNTIFS(Data!$D$2:$D$66,"Futurist",Data!$H$2:$H$66,"&lt;2000",Data!$M$2:$M$66,"&lt;"&amp;'Cumulative distributions'!$A55)/COUNTIFS(Data!$M$2:$M$66,"&gt;0",Data!$D$2:$D$66,"Futurist",Data!$H$2:$H$66,"&lt;2000")</f>
        <v>0.125</v>
      </c>
      <c r="J55">
        <f>COUNTIFS(Data!$D$2:$D$66,"Futurist",Data!$H$2:$H$66,"&gt;1999",Data!$M$2:$M$66,"&lt;"&amp;'Cumulative distributions'!$A55)/COUNTIFS(Data!$M$2:$M$66,"&gt;0",Data!$D$2:$D$66,"Futurist",Data!$H$2:$H$66,"&gt;1999")</f>
        <v>0</v>
      </c>
      <c r="K55">
        <f>COUNTIFS(Data!$D$2:$D$66,"Other",Data!$H$2:$H$66,"&lt;2000",Data!$M$2:$M$66,"&lt;"&amp;'Cumulative distributions'!$A55)/COUNTIFS(Data!$M$2:$M$66,"&gt;0",Data!$D$2:$D$66,"Other",Data!$H$2:$H$66,"&lt;2000")</f>
        <v>0.3333333333333333</v>
      </c>
      <c r="L55">
        <f>COUNTIFS(Data!$D$2:$D$66,"Other",Data!$H$2:$H$66,"&gt;1999",Data!$M$2:$M$66,"&lt;"&amp;'Cumulative distributions'!$A55)/COUNTIFS(Data!$M$2:$M$66,"&gt;0",Data!$D$2:$D$66,"Other",Data!$H$2:$H$66,"&gt;1999")</f>
        <v>0</v>
      </c>
      <c r="N55">
        <f>COUNTIFS(Data!$D$2:$D$66,"AGI",Data!$M$2:$M$66,"&lt;"&amp;'Cumulative distributions'!$A55)/COUNTIFS(Data!$M$2:$M$66,"&gt;0",Data!$D$2:$D$66,"AGI")</f>
        <v>0</v>
      </c>
      <c r="O55">
        <f>COUNTIFS(Data!$D$2:$D$66,"AI",Data!$M$2:$M$66,"&lt;"&amp;'Cumulative distributions'!$A55)/COUNTIFS(Data!$M$2:$M$66,"&gt;0",Data!$D$2:$D$66,"AI")</f>
        <v>0.22727272727272727</v>
      </c>
      <c r="P55">
        <f>COUNTIFS(Data!$D$2:$D$66,"Futurist",Data!$M$2:$M$66,"&lt;"&amp;'Cumulative distributions'!$A55)/COUNTIFS(Data!$M$2:$M$66,"&gt;0",Data!$D$2:$D$66,"Futurist")</f>
        <v>0.06666666666666667</v>
      </c>
      <c r="Q55">
        <f>COUNTIFS(Data!$D$2:$D$66,"Other",Data!$M$2:$M$66,"&lt;"&amp;'Cumulative distributions'!$A55)/COUNTIFS(Data!$M$2:$M$66,"&gt;0",Data!$D$2:$D$66,"Other")</f>
        <v>0.125</v>
      </c>
      <c r="S55">
        <f>COUNTIFS(Data!$H$2:$H$66,"&lt;2000",Data!$M$2:$M$66,"&lt;"&amp;'Cumulative distributions'!$A55)/COUNTIFS(Data!$M$2:$M$66,"&gt;0",Data!$H$2:$H$66,"&lt;2000")</f>
        <v>0.3888888888888889</v>
      </c>
      <c r="T55">
        <f>COUNTIFS(Data!$H$2:$H$66,"&gt;1999",Data!$M$2:$M$66,"&lt;"&amp;'Cumulative distributions'!$A55)/COUNTIFS(Data!$M$2:$M$66,"&gt;0",Data!$H$2:$H$66,"&gt;1999")</f>
        <v>0</v>
      </c>
      <c r="V55">
        <f>COUNTIFS(Data!$AD$2:$AD$66,1,Data!$H$2:$H$66,"&gt;1999",Data!$M$2:$M$66,"&lt;"&amp;'Cumulative distributions'!$A55)/COUNTIFS(Data!$M$2:$M$66,"&gt;0",Data!$AD$2:$AD$66,1,Data!$H$2:$H$66,"&gt;1999")</f>
        <v>0</v>
      </c>
      <c r="W55">
        <f>COUNTIFS(Data!$AD$2:$AD$66,0,Data!$H$2:$H$66,"&gt;1999",Data!$M$2:$M$66,"&lt;"&amp;'Cumulative distributions'!$A55)/COUNTIFS(Data!$M$2:$M$66,"&gt;0",Data!$AD$2:$AD$66,0,Data!$H$2:$H$66,"&gt;1999")</f>
        <v>0</v>
      </c>
      <c r="AH55">
        <f t="shared" si="0"/>
        <v>0</v>
      </c>
    </row>
    <row r="56" spans="1:34" ht="12.75">
      <c r="A56">
        <v>2014</v>
      </c>
      <c r="B56">
        <f>COUNTIF(Data!$M$2:$M$66,"&lt;"&amp;A56)/COUNT(Data!$M$2:$M$66)</f>
        <v>0.1206896551724138</v>
      </c>
      <c r="C56">
        <f>COUNTIF(Data!$L$2:$L$66,"&lt;"&amp;A56)/COUNT(Data!$L$2:$L$66)</f>
        <v>0.16981132075471697</v>
      </c>
      <c r="E56">
        <f>COUNTIFS(Data!$D$2:$D$66,"AI",Data!$H$2:$H$66,"&lt;2000",Data!$M$2:$M$66,"&lt;"&amp;'Cumulative distributions'!$A56)/COUNTIFS(Data!$M$2:$M$66,"&gt;0",Data!$D$2:$D$66,"AI",Data!$H$2:$H$66,"&lt;2000")</f>
        <v>0.7142857142857143</v>
      </c>
      <c r="F56">
        <f>COUNTIFS(Data!$D$2:$D$66,"AI",Data!$H$2:$H$66,"&gt;1999",Data!$M$2:$M$66,"&lt;"&amp;'Cumulative distributions'!$A56)/COUNTIFS(Data!$M$2:$M$66,"&gt;0",Data!$D$2:$D$66,"AI",Data!$H$2:$H$66,"&gt;1999")</f>
        <v>0</v>
      </c>
      <c r="G56" t="e">
        <f>COUNTIFS(Data!$D$2:$D$66,"AGI",Data!$H$2:$H$66,"&lt;2000",Data!$M$2:$M$66,"&lt;"&amp;'Cumulative distributions'!$A56)/COUNTIFS(Data!$M$2:$M$66,"&gt;0",Data!$D$2:$D$66,"AGI",Data!$H$2:$H$66,"&lt;2000")</f>
        <v>#DIV/0!</v>
      </c>
      <c r="H56">
        <f>COUNTIFS(Data!$D$2:$D$66,"AGI",Data!$H$2:$H$66,"&gt;1999",Data!$M$2:$M$66,"&lt;"&amp;'Cumulative distributions'!$A56)/COUNTIFS(Data!$M$2:$M$66,"&gt;0",Data!$D$2:$D$66,"AGI",Data!$H$2:$H$66,"&gt;1999")</f>
        <v>0</v>
      </c>
      <c r="I56">
        <f>COUNTIFS(Data!$D$2:$D$66,"Futurist",Data!$H$2:$H$66,"&lt;2000",Data!$M$2:$M$66,"&lt;"&amp;'Cumulative distributions'!$A56)/COUNTIFS(Data!$M$2:$M$66,"&gt;0",Data!$D$2:$D$66,"Futurist",Data!$H$2:$H$66,"&lt;2000")</f>
        <v>0.125</v>
      </c>
      <c r="J56">
        <f>COUNTIFS(Data!$D$2:$D$66,"Futurist",Data!$H$2:$H$66,"&gt;1999",Data!$M$2:$M$66,"&lt;"&amp;'Cumulative distributions'!$A56)/COUNTIFS(Data!$M$2:$M$66,"&gt;0",Data!$D$2:$D$66,"Futurist",Data!$H$2:$H$66,"&gt;1999")</f>
        <v>0</v>
      </c>
      <c r="K56">
        <f>COUNTIFS(Data!$D$2:$D$66,"Other",Data!$H$2:$H$66,"&lt;2000",Data!$M$2:$M$66,"&lt;"&amp;'Cumulative distributions'!$A56)/COUNTIFS(Data!$M$2:$M$66,"&gt;0",Data!$D$2:$D$66,"Other",Data!$H$2:$H$66,"&lt;2000")</f>
        <v>0.3333333333333333</v>
      </c>
      <c r="L56">
        <f>COUNTIFS(Data!$D$2:$D$66,"Other",Data!$H$2:$H$66,"&gt;1999",Data!$M$2:$M$66,"&lt;"&amp;'Cumulative distributions'!$A56)/COUNTIFS(Data!$M$2:$M$66,"&gt;0",Data!$D$2:$D$66,"Other",Data!$H$2:$H$66,"&gt;1999")</f>
        <v>0</v>
      </c>
      <c r="N56">
        <f>COUNTIFS(Data!$D$2:$D$66,"AGI",Data!$M$2:$M$66,"&lt;"&amp;'Cumulative distributions'!$A56)/COUNTIFS(Data!$M$2:$M$66,"&gt;0",Data!$D$2:$D$66,"AGI")</f>
        <v>0</v>
      </c>
      <c r="O56">
        <f>COUNTIFS(Data!$D$2:$D$66,"AI",Data!$M$2:$M$66,"&lt;"&amp;'Cumulative distributions'!$A56)/COUNTIFS(Data!$M$2:$M$66,"&gt;0",Data!$D$2:$D$66,"AI")</f>
        <v>0.22727272727272727</v>
      </c>
      <c r="P56">
        <f>COUNTIFS(Data!$D$2:$D$66,"Futurist",Data!$M$2:$M$66,"&lt;"&amp;'Cumulative distributions'!$A56)/COUNTIFS(Data!$M$2:$M$66,"&gt;0",Data!$D$2:$D$66,"Futurist")</f>
        <v>0.06666666666666667</v>
      </c>
      <c r="Q56">
        <f>COUNTIFS(Data!$D$2:$D$66,"Other",Data!$M$2:$M$66,"&lt;"&amp;'Cumulative distributions'!$A56)/COUNTIFS(Data!$M$2:$M$66,"&gt;0",Data!$D$2:$D$66,"Other")</f>
        <v>0.125</v>
      </c>
      <c r="S56">
        <f>COUNTIFS(Data!$H$2:$H$66,"&lt;2000",Data!$M$2:$M$66,"&lt;"&amp;'Cumulative distributions'!$A56)/COUNTIFS(Data!$M$2:$M$66,"&gt;0",Data!$H$2:$H$66,"&lt;2000")</f>
        <v>0.3888888888888889</v>
      </c>
      <c r="T56">
        <f>COUNTIFS(Data!$H$2:$H$66,"&gt;1999",Data!$M$2:$M$66,"&lt;"&amp;'Cumulative distributions'!$A56)/COUNTIFS(Data!$M$2:$M$66,"&gt;0",Data!$H$2:$H$66,"&gt;1999")</f>
        <v>0</v>
      </c>
      <c r="V56">
        <f>COUNTIFS(Data!$AD$2:$AD$66,1,Data!$H$2:$H$66,"&gt;1999",Data!$M$2:$M$66,"&lt;"&amp;'Cumulative distributions'!$A56)/COUNTIFS(Data!$M$2:$M$66,"&gt;0",Data!$AD$2:$AD$66,1,Data!$H$2:$H$66,"&gt;1999")</f>
        <v>0</v>
      </c>
      <c r="W56">
        <f>COUNTIFS(Data!$AD$2:$AD$66,0,Data!$H$2:$H$66,"&gt;1999",Data!$M$2:$M$66,"&lt;"&amp;'Cumulative distributions'!$A56)/COUNTIFS(Data!$M$2:$M$66,"&gt;0",Data!$AD$2:$AD$66,0,Data!$H$2:$H$66,"&gt;1999")</f>
        <v>0</v>
      </c>
      <c r="AH56">
        <f t="shared" si="0"/>
        <v>0</v>
      </c>
    </row>
    <row r="57" spans="1:34" ht="12.75">
      <c r="A57">
        <v>2015</v>
      </c>
      <c r="B57">
        <f>COUNTIF(Data!$M$2:$M$66,"&lt;"&amp;A57)/COUNT(Data!$M$2:$M$66)</f>
        <v>0.1206896551724138</v>
      </c>
      <c r="C57">
        <f>COUNTIF(Data!$L$2:$L$66,"&lt;"&amp;A57)/COUNT(Data!$L$2:$L$66)</f>
        <v>0.16981132075471697</v>
      </c>
      <c r="E57">
        <f>COUNTIFS(Data!$D$2:$D$66,"AI",Data!$H$2:$H$66,"&lt;2000",Data!$M$2:$M$66,"&lt;"&amp;'Cumulative distributions'!$A57)/COUNTIFS(Data!$M$2:$M$66,"&gt;0",Data!$D$2:$D$66,"AI",Data!$H$2:$H$66,"&lt;2000")</f>
        <v>0.7142857142857143</v>
      </c>
      <c r="F57">
        <f>COUNTIFS(Data!$D$2:$D$66,"AI",Data!$H$2:$H$66,"&gt;1999",Data!$M$2:$M$66,"&lt;"&amp;'Cumulative distributions'!$A57)/COUNTIFS(Data!$M$2:$M$66,"&gt;0",Data!$D$2:$D$66,"AI",Data!$H$2:$H$66,"&gt;1999")</f>
        <v>0</v>
      </c>
      <c r="G57" t="e">
        <f>COUNTIFS(Data!$D$2:$D$66,"AGI",Data!$H$2:$H$66,"&lt;2000",Data!$M$2:$M$66,"&lt;"&amp;'Cumulative distributions'!$A57)/COUNTIFS(Data!$M$2:$M$66,"&gt;0",Data!$D$2:$D$66,"AGI",Data!$H$2:$H$66,"&lt;2000")</f>
        <v>#DIV/0!</v>
      </c>
      <c r="H57">
        <f>COUNTIFS(Data!$D$2:$D$66,"AGI",Data!$H$2:$H$66,"&gt;1999",Data!$M$2:$M$66,"&lt;"&amp;'Cumulative distributions'!$A57)/COUNTIFS(Data!$M$2:$M$66,"&gt;0",Data!$D$2:$D$66,"AGI",Data!$H$2:$H$66,"&gt;1999")</f>
        <v>0</v>
      </c>
      <c r="I57">
        <f>COUNTIFS(Data!$D$2:$D$66,"Futurist",Data!$H$2:$H$66,"&lt;2000",Data!$M$2:$M$66,"&lt;"&amp;'Cumulative distributions'!$A57)/COUNTIFS(Data!$M$2:$M$66,"&gt;0",Data!$D$2:$D$66,"Futurist",Data!$H$2:$H$66,"&lt;2000")</f>
        <v>0.125</v>
      </c>
      <c r="J57">
        <f>COUNTIFS(Data!$D$2:$D$66,"Futurist",Data!$H$2:$H$66,"&gt;1999",Data!$M$2:$M$66,"&lt;"&amp;'Cumulative distributions'!$A57)/COUNTIFS(Data!$M$2:$M$66,"&gt;0",Data!$D$2:$D$66,"Futurist",Data!$H$2:$H$66,"&gt;1999")</f>
        <v>0</v>
      </c>
      <c r="K57">
        <f>COUNTIFS(Data!$D$2:$D$66,"Other",Data!$H$2:$H$66,"&lt;2000",Data!$M$2:$M$66,"&lt;"&amp;'Cumulative distributions'!$A57)/COUNTIFS(Data!$M$2:$M$66,"&gt;0",Data!$D$2:$D$66,"Other",Data!$H$2:$H$66,"&lt;2000")</f>
        <v>0.3333333333333333</v>
      </c>
      <c r="L57">
        <f>COUNTIFS(Data!$D$2:$D$66,"Other",Data!$H$2:$H$66,"&gt;1999",Data!$M$2:$M$66,"&lt;"&amp;'Cumulative distributions'!$A57)/COUNTIFS(Data!$M$2:$M$66,"&gt;0",Data!$D$2:$D$66,"Other",Data!$H$2:$H$66,"&gt;1999")</f>
        <v>0</v>
      </c>
      <c r="N57">
        <f>COUNTIFS(Data!$D$2:$D$66,"AGI",Data!$M$2:$M$66,"&lt;"&amp;'Cumulative distributions'!$A57)/COUNTIFS(Data!$M$2:$M$66,"&gt;0",Data!$D$2:$D$66,"AGI")</f>
        <v>0</v>
      </c>
      <c r="O57">
        <f>COUNTIFS(Data!$D$2:$D$66,"AI",Data!$M$2:$M$66,"&lt;"&amp;'Cumulative distributions'!$A57)/COUNTIFS(Data!$M$2:$M$66,"&gt;0",Data!$D$2:$D$66,"AI")</f>
        <v>0.22727272727272727</v>
      </c>
      <c r="P57">
        <f>COUNTIFS(Data!$D$2:$D$66,"Futurist",Data!$M$2:$M$66,"&lt;"&amp;'Cumulative distributions'!$A57)/COUNTIFS(Data!$M$2:$M$66,"&gt;0",Data!$D$2:$D$66,"Futurist")</f>
        <v>0.06666666666666667</v>
      </c>
      <c r="Q57">
        <f>COUNTIFS(Data!$D$2:$D$66,"Other",Data!$M$2:$M$66,"&lt;"&amp;'Cumulative distributions'!$A57)/COUNTIFS(Data!$M$2:$M$66,"&gt;0",Data!$D$2:$D$66,"Other")</f>
        <v>0.125</v>
      </c>
      <c r="S57">
        <f>COUNTIFS(Data!$H$2:$H$66,"&lt;2000",Data!$M$2:$M$66,"&lt;"&amp;'Cumulative distributions'!$A57)/COUNTIFS(Data!$M$2:$M$66,"&gt;0",Data!$H$2:$H$66,"&lt;2000")</f>
        <v>0.3888888888888889</v>
      </c>
      <c r="T57">
        <f>COUNTIFS(Data!$H$2:$H$66,"&gt;1999",Data!$M$2:$M$66,"&lt;"&amp;'Cumulative distributions'!$A57)/COUNTIFS(Data!$M$2:$M$66,"&gt;0",Data!$H$2:$H$66,"&gt;1999")</f>
        <v>0</v>
      </c>
      <c r="V57">
        <f>COUNTIFS(Data!$AD$2:$AD$66,1,Data!$H$2:$H$66,"&gt;1999",Data!$M$2:$M$66,"&lt;"&amp;'Cumulative distributions'!$A57)/COUNTIFS(Data!$M$2:$M$66,"&gt;0",Data!$AD$2:$AD$66,1,Data!$H$2:$H$66,"&gt;1999")</f>
        <v>0</v>
      </c>
      <c r="W57">
        <f>COUNTIFS(Data!$AD$2:$AD$66,0,Data!$H$2:$H$66,"&gt;1999",Data!$M$2:$M$66,"&lt;"&amp;'Cumulative distributions'!$A57)/COUNTIFS(Data!$M$2:$M$66,"&gt;0",Data!$AD$2:$AD$66,0,Data!$H$2:$H$66,"&gt;1999")</f>
        <v>0</v>
      </c>
      <c r="AH57">
        <f t="shared" si="0"/>
        <v>0</v>
      </c>
    </row>
    <row r="58" spans="1:34" ht="12.75">
      <c r="A58">
        <v>2016</v>
      </c>
      <c r="B58">
        <f>COUNTIF(Data!$M$2:$M$66,"&lt;"&amp;A58)/COUNT(Data!$M$2:$M$66)</f>
        <v>0.1206896551724138</v>
      </c>
      <c r="C58">
        <f>COUNTIF(Data!$L$2:$L$66,"&lt;"&amp;A58)/COUNT(Data!$L$2:$L$66)</f>
        <v>0.16981132075471697</v>
      </c>
      <c r="E58">
        <f>COUNTIFS(Data!$D$2:$D$66,"AI",Data!$H$2:$H$66,"&lt;2000",Data!$M$2:$M$66,"&lt;"&amp;'Cumulative distributions'!$A58)/COUNTIFS(Data!$M$2:$M$66,"&gt;0",Data!$D$2:$D$66,"AI",Data!$H$2:$H$66,"&lt;2000")</f>
        <v>0.7142857142857143</v>
      </c>
      <c r="F58">
        <f>COUNTIFS(Data!$D$2:$D$66,"AI",Data!$H$2:$H$66,"&gt;1999",Data!$M$2:$M$66,"&lt;"&amp;'Cumulative distributions'!$A58)/COUNTIFS(Data!$M$2:$M$66,"&gt;0",Data!$D$2:$D$66,"AI",Data!$H$2:$H$66,"&gt;1999")</f>
        <v>0</v>
      </c>
      <c r="G58" t="e">
        <f>COUNTIFS(Data!$D$2:$D$66,"AGI",Data!$H$2:$H$66,"&lt;2000",Data!$M$2:$M$66,"&lt;"&amp;'Cumulative distributions'!$A58)/COUNTIFS(Data!$M$2:$M$66,"&gt;0",Data!$D$2:$D$66,"AGI",Data!$H$2:$H$66,"&lt;2000")</f>
        <v>#DIV/0!</v>
      </c>
      <c r="H58">
        <f>COUNTIFS(Data!$D$2:$D$66,"AGI",Data!$H$2:$H$66,"&gt;1999",Data!$M$2:$M$66,"&lt;"&amp;'Cumulative distributions'!$A58)/COUNTIFS(Data!$M$2:$M$66,"&gt;0",Data!$D$2:$D$66,"AGI",Data!$H$2:$H$66,"&gt;1999")</f>
        <v>0</v>
      </c>
      <c r="I58">
        <f>COUNTIFS(Data!$D$2:$D$66,"Futurist",Data!$H$2:$H$66,"&lt;2000",Data!$M$2:$M$66,"&lt;"&amp;'Cumulative distributions'!$A58)/COUNTIFS(Data!$M$2:$M$66,"&gt;0",Data!$D$2:$D$66,"Futurist",Data!$H$2:$H$66,"&lt;2000")</f>
        <v>0.125</v>
      </c>
      <c r="J58">
        <f>COUNTIFS(Data!$D$2:$D$66,"Futurist",Data!$H$2:$H$66,"&gt;1999",Data!$M$2:$M$66,"&lt;"&amp;'Cumulative distributions'!$A58)/COUNTIFS(Data!$M$2:$M$66,"&gt;0",Data!$D$2:$D$66,"Futurist",Data!$H$2:$H$66,"&gt;1999")</f>
        <v>0</v>
      </c>
      <c r="K58">
        <f>COUNTIFS(Data!$D$2:$D$66,"Other",Data!$H$2:$H$66,"&lt;2000",Data!$M$2:$M$66,"&lt;"&amp;'Cumulative distributions'!$A58)/COUNTIFS(Data!$M$2:$M$66,"&gt;0",Data!$D$2:$D$66,"Other",Data!$H$2:$H$66,"&lt;2000")</f>
        <v>0.3333333333333333</v>
      </c>
      <c r="L58">
        <f>COUNTIFS(Data!$D$2:$D$66,"Other",Data!$H$2:$H$66,"&gt;1999",Data!$M$2:$M$66,"&lt;"&amp;'Cumulative distributions'!$A58)/COUNTIFS(Data!$M$2:$M$66,"&gt;0",Data!$D$2:$D$66,"Other",Data!$H$2:$H$66,"&gt;1999")</f>
        <v>0</v>
      </c>
      <c r="N58">
        <f>COUNTIFS(Data!$D$2:$D$66,"AGI",Data!$M$2:$M$66,"&lt;"&amp;'Cumulative distributions'!$A58)/COUNTIFS(Data!$M$2:$M$66,"&gt;0",Data!$D$2:$D$66,"AGI")</f>
        <v>0</v>
      </c>
      <c r="O58">
        <f>COUNTIFS(Data!$D$2:$D$66,"AI",Data!$M$2:$M$66,"&lt;"&amp;'Cumulative distributions'!$A58)/COUNTIFS(Data!$M$2:$M$66,"&gt;0",Data!$D$2:$D$66,"AI")</f>
        <v>0.22727272727272727</v>
      </c>
      <c r="P58">
        <f>COUNTIFS(Data!$D$2:$D$66,"Futurist",Data!$M$2:$M$66,"&lt;"&amp;'Cumulative distributions'!$A58)/COUNTIFS(Data!$M$2:$M$66,"&gt;0",Data!$D$2:$D$66,"Futurist")</f>
        <v>0.06666666666666667</v>
      </c>
      <c r="Q58">
        <f>COUNTIFS(Data!$D$2:$D$66,"Other",Data!$M$2:$M$66,"&lt;"&amp;'Cumulative distributions'!$A58)/COUNTIFS(Data!$M$2:$M$66,"&gt;0",Data!$D$2:$D$66,"Other")</f>
        <v>0.125</v>
      </c>
      <c r="S58">
        <f>COUNTIFS(Data!$H$2:$H$66,"&lt;2000",Data!$M$2:$M$66,"&lt;"&amp;'Cumulative distributions'!$A58)/COUNTIFS(Data!$M$2:$M$66,"&gt;0",Data!$H$2:$H$66,"&lt;2000")</f>
        <v>0.3888888888888889</v>
      </c>
      <c r="T58">
        <f>COUNTIFS(Data!$H$2:$H$66,"&gt;1999",Data!$M$2:$M$66,"&lt;"&amp;'Cumulative distributions'!$A58)/COUNTIFS(Data!$M$2:$M$66,"&gt;0",Data!$H$2:$H$66,"&gt;1999")</f>
        <v>0</v>
      </c>
      <c r="V58">
        <f>COUNTIFS(Data!$AD$2:$AD$66,1,Data!$H$2:$H$66,"&gt;1999",Data!$M$2:$M$66,"&lt;"&amp;'Cumulative distributions'!$A58)/COUNTIFS(Data!$M$2:$M$66,"&gt;0",Data!$AD$2:$AD$66,1,Data!$H$2:$H$66,"&gt;1999")</f>
        <v>0</v>
      </c>
      <c r="W58">
        <f>COUNTIFS(Data!$AD$2:$AD$66,0,Data!$H$2:$H$66,"&gt;1999",Data!$M$2:$M$66,"&lt;"&amp;'Cumulative distributions'!$A58)/COUNTIFS(Data!$M$2:$M$66,"&gt;0",Data!$AD$2:$AD$66,0,Data!$H$2:$H$66,"&gt;1999")</f>
        <v>0</v>
      </c>
      <c r="AH58">
        <f t="shared" si="0"/>
        <v>0</v>
      </c>
    </row>
    <row r="59" spans="1:34" ht="12.75">
      <c r="A59">
        <v>2017</v>
      </c>
      <c r="B59">
        <f>COUNTIF(Data!$M$2:$M$66,"&lt;"&amp;A59)/COUNT(Data!$M$2:$M$66)</f>
        <v>0.1206896551724138</v>
      </c>
      <c r="C59">
        <f>COUNTIF(Data!$L$2:$L$66,"&lt;"&amp;A59)/COUNT(Data!$L$2:$L$66)</f>
        <v>0.16981132075471697</v>
      </c>
      <c r="E59">
        <f>COUNTIFS(Data!$D$2:$D$66,"AI",Data!$H$2:$H$66,"&lt;2000",Data!$M$2:$M$66,"&lt;"&amp;'Cumulative distributions'!$A59)/COUNTIFS(Data!$M$2:$M$66,"&gt;0",Data!$D$2:$D$66,"AI",Data!$H$2:$H$66,"&lt;2000")</f>
        <v>0.7142857142857143</v>
      </c>
      <c r="F59">
        <f>COUNTIFS(Data!$D$2:$D$66,"AI",Data!$H$2:$H$66,"&gt;1999",Data!$M$2:$M$66,"&lt;"&amp;'Cumulative distributions'!$A59)/COUNTIFS(Data!$M$2:$M$66,"&gt;0",Data!$D$2:$D$66,"AI",Data!$H$2:$H$66,"&gt;1999")</f>
        <v>0</v>
      </c>
      <c r="G59" t="e">
        <f>COUNTIFS(Data!$D$2:$D$66,"AGI",Data!$H$2:$H$66,"&lt;2000",Data!$M$2:$M$66,"&lt;"&amp;'Cumulative distributions'!$A59)/COUNTIFS(Data!$M$2:$M$66,"&gt;0",Data!$D$2:$D$66,"AGI",Data!$H$2:$H$66,"&lt;2000")</f>
        <v>#DIV/0!</v>
      </c>
      <c r="H59">
        <f>COUNTIFS(Data!$D$2:$D$66,"AGI",Data!$H$2:$H$66,"&gt;1999",Data!$M$2:$M$66,"&lt;"&amp;'Cumulative distributions'!$A59)/COUNTIFS(Data!$M$2:$M$66,"&gt;0",Data!$D$2:$D$66,"AGI",Data!$H$2:$H$66,"&gt;1999")</f>
        <v>0</v>
      </c>
      <c r="I59">
        <f>COUNTIFS(Data!$D$2:$D$66,"Futurist",Data!$H$2:$H$66,"&lt;2000",Data!$M$2:$M$66,"&lt;"&amp;'Cumulative distributions'!$A59)/COUNTIFS(Data!$M$2:$M$66,"&gt;0",Data!$D$2:$D$66,"Futurist",Data!$H$2:$H$66,"&lt;2000")</f>
        <v>0.125</v>
      </c>
      <c r="J59">
        <f>COUNTIFS(Data!$D$2:$D$66,"Futurist",Data!$H$2:$H$66,"&gt;1999",Data!$M$2:$M$66,"&lt;"&amp;'Cumulative distributions'!$A59)/COUNTIFS(Data!$M$2:$M$66,"&gt;0",Data!$D$2:$D$66,"Futurist",Data!$H$2:$H$66,"&gt;1999")</f>
        <v>0</v>
      </c>
      <c r="K59">
        <f>COUNTIFS(Data!$D$2:$D$66,"Other",Data!$H$2:$H$66,"&lt;2000",Data!$M$2:$M$66,"&lt;"&amp;'Cumulative distributions'!$A59)/COUNTIFS(Data!$M$2:$M$66,"&gt;0",Data!$D$2:$D$66,"Other",Data!$H$2:$H$66,"&lt;2000")</f>
        <v>0.3333333333333333</v>
      </c>
      <c r="L59">
        <f>COUNTIFS(Data!$D$2:$D$66,"Other",Data!$H$2:$H$66,"&gt;1999",Data!$M$2:$M$66,"&lt;"&amp;'Cumulative distributions'!$A59)/COUNTIFS(Data!$M$2:$M$66,"&gt;0",Data!$D$2:$D$66,"Other",Data!$H$2:$H$66,"&gt;1999")</f>
        <v>0</v>
      </c>
      <c r="N59">
        <f>COUNTIFS(Data!$D$2:$D$66,"AGI",Data!$M$2:$M$66,"&lt;"&amp;'Cumulative distributions'!$A59)/COUNTIFS(Data!$M$2:$M$66,"&gt;0",Data!$D$2:$D$66,"AGI")</f>
        <v>0</v>
      </c>
      <c r="O59">
        <f>COUNTIFS(Data!$D$2:$D$66,"AI",Data!$M$2:$M$66,"&lt;"&amp;'Cumulative distributions'!$A59)/COUNTIFS(Data!$M$2:$M$66,"&gt;0",Data!$D$2:$D$66,"AI")</f>
        <v>0.22727272727272727</v>
      </c>
      <c r="P59">
        <f>COUNTIFS(Data!$D$2:$D$66,"Futurist",Data!$M$2:$M$66,"&lt;"&amp;'Cumulative distributions'!$A59)/COUNTIFS(Data!$M$2:$M$66,"&gt;0",Data!$D$2:$D$66,"Futurist")</f>
        <v>0.06666666666666667</v>
      </c>
      <c r="Q59">
        <f>COUNTIFS(Data!$D$2:$D$66,"Other",Data!$M$2:$M$66,"&lt;"&amp;'Cumulative distributions'!$A59)/COUNTIFS(Data!$M$2:$M$66,"&gt;0",Data!$D$2:$D$66,"Other")</f>
        <v>0.125</v>
      </c>
      <c r="S59">
        <f>COUNTIFS(Data!$H$2:$H$66,"&lt;2000",Data!$M$2:$M$66,"&lt;"&amp;'Cumulative distributions'!$A59)/COUNTIFS(Data!$M$2:$M$66,"&gt;0",Data!$H$2:$H$66,"&lt;2000")</f>
        <v>0.3888888888888889</v>
      </c>
      <c r="T59">
        <f>COUNTIFS(Data!$H$2:$H$66,"&gt;1999",Data!$M$2:$M$66,"&lt;"&amp;'Cumulative distributions'!$A59)/COUNTIFS(Data!$M$2:$M$66,"&gt;0",Data!$H$2:$H$66,"&gt;1999")</f>
        <v>0</v>
      </c>
      <c r="V59">
        <f>COUNTIFS(Data!$AD$2:$AD$66,1,Data!$H$2:$H$66,"&gt;1999",Data!$M$2:$M$66,"&lt;"&amp;'Cumulative distributions'!$A59)/COUNTIFS(Data!$M$2:$M$66,"&gt;0",Data!$AD$2:$AD$66,1,Data!$H$2:$H$66,"&gt;1999")</f>
        <v>0</v>
      </c>
      <c r="W59">
        <f>COUNTIFS(Data!$AD$2:$AD$66,0,Data!$H$2:$H$66,"&gt;1999",Data!$M$2:$M$66,"&lt;"&amp;'Cumulative distributions'!$A59)/COUNTIFS(Data!$M$2:$M$66,"&gt;0",Data!$AD$2:$AD$66,0,Data!$H$2:$H$66,"&gt;1999")</f>
        <v>0</v>
      </c>
      <c r="AH59">
        <f t="shared" si="0"/>
        <v>0</v>
      </c>
    </row>
    <row r="60" spans="1:34" ht="12.75">
      <c r="A60">
        <v>2018</v>
      </c>
      <c r="B60">
        <f>COUNTIF(Data!$M$2:$M$66,"&lt;"&amp;A60)/COUNT(Data!$M$2:$M$66)</f>
        <v>0.13793103448275862</v>
      </c>
      <c r="C60">
        <f>COUNTIF(Data!$L$2:$L$66,"&lt;"&amp;A60)/COUNT(Data!$L$2:$L$66)</f>
        <v>0.18867924528301888</v>
      </c>
      <c r="E60">
        <f>COUNTIFS(Data!$D$2:$D$66,"AI",Data!$H$2:$H$66,"&lt;2000",Data!$M$2:$M$66,"&lt;"&amp;'Cumulative distributions'!$A60)/COUNTIFS(Data!$M$2:$M$66,"&gt;0",Data!$D$2:$D$66,"AI",Data!$H$2:$H$66,"&lt;2000")</f>
        <v>0.7142857142857143</v>
      </c>
      <c r="F60">
        <f>COUNTIFS(Data!$D$2:$D$66,"AI",Data!$H$2:$H$66,"&gt;1999",Data!$M$2:$M$66,"&lt;"&amp;'Cumulative distributions'!$A60)/COUNTIFS(Data!$M$2:$M$66,"&gt;0",Data!$D$2:$D$66,"AI",Data!$H$2:$H$66,"&gt;1999")</f>
        <v>0</v>
      </c>
      <c r="G60" t="e">
        <f>COUNTIFS(Data!$D$2:$D$66,"AGI",Data!$H$2:$H$66,"&lt;2000",Data!$M$2:$M$66,"&lt;"&amp;'Cumulative distributions'!$A60)/COUNTIFS(Data!$M$2:$M$66,"&gt;0",Data!$D$2:$D$66,"AGI",Data!$H$2:$H$66,"&lt;2000")</f>
        <v>#DIV/0!</v>
      </c>
      <c r="H60">
        <f>COUNTIFS(Data!$D$2:$D$66,"AGI",Data!$H$2:$H$66,"&gt;1999",Data!$M$2:$M$66,"&lt;"&amp;'Cumulative distributions'!$A60)/COUNTIFS(Data!$M$2:$M$66,"&gt;0",Data!$D$2:$D$66,"AGI",Data!$H$2:$H$66,"&gt;1999")</f>
        <v>0</v>
      </c>
      <c r="I60">
        <f>COUNTIFS(Data!$D$2:$D$66,"Futurist",Data!$H$2:$H$66,"&lt;2000",Data!$M$2:$M$66,"&lt;"&amp;'Cumulative distributions'!$A60)/COUNTIFS(Data!$M$2:$M$66,"&gt;0",Data!$D$2:$D$66,"Futurist",Data!$H$2:$H$66,"&lt;2000")</f>
        <v>0.125</v>
      </c>
      <c r="J60">
        <f>COUNTIFS(Data!$D$2:$D$66,"Futurist",Data!$H$2:$H$66,"&gt;1999",Data!$M$2:$M$66,"&lt;"&amp;'Cumulative distributions'!$A60)/COUNTIFS(Data!$M$2:$M$66,"&gt;0",Data!$D$2:$D$66,"Futurist",Data!$H$2:$H$66,"&gt;1999")</f>
        <v>0.14285714285714285</v>
      </c>
      <c r="K60">
        <f>COUNTIFS(Data!$D$2:$D$66,"Other",Data!$H$2:$H$66,"&lt;2000",Data!$M$2:$M$66,"&lt;"&amp;'Cumulative distributions'!$A60)/COUNTIFS(Data!$M$2:$M$66,"&gt;0",Data!$D$2:$D$66,"Other",Data!$H$2:$H$66,"&lt;2000")</f>
        <v>0.3333333333333333</v>
      </c>
      <c r="L60">
        <f>COUNTIFS(Data!$D$2:$D$66,"Other",Data!$H$2:$H$66,"&gt;1999",Data!$M$2:$M$66,"&lt;"&amp;'Cumulative distributions'!$A60)/COUNTIFS(Data!$M$2:$M$66,"&gt;0",Data!$D$2:$D$66,"Other",Data!$H$2:$H$66,"&gt;1999")</f>
        <v>0</v>
      </c>
      <c r="N60">
        <f>COUNTIFS(Data!$D$2:$D$66,"AGI",Data!$M$2:$M$66,"&lt;"&amp;'Cumulative distributions'!$A60)/COUNTIFS(Data!$M$2:$M$66,"&gt;0",Data!$D$2:$D$66,"AGI")</f>
        <v>0</v>
      </c>
      <c r="O60">
        <f>COUNTIFS(Data!$D$2:$D$66,"AI",Data!$M$2:$M$66,"&lt;"&amp;'Cumulative distributions'!$A60)/COUNTIFS(Data!$M$2:$M$66,"&gt;0",Data!$D$2:$D$66,"AI")</f>
        <v>0.22727272727272727</v>
      </c>
      <c r="P60">
        <f>COUNTIFS(Data!$D$2:$D$66,"Futurist",Data!$M$2:$M$66,"&lt;"&amp;'Cumulative distributions'!$A60)/COUNTIFS(Data!$M$2:$M$66,"&gt;0",Data!$D$2:$D$66,"Futurist")</f>
        <v>0.13333333333333333</v>
      </c>
      <c r="Q60">
        <f>COUNTIFS(Data!$D$2:$D$66,"Other",Data!$M$2:$M$66,"&lt;"&amp;'Cumulative distributions'!$A60)/COUNTIFS(Data!$M$2:$M$66,"&gt;0",Data!$D$2:$D$66,"Other")</f>
        <v>0.125</v>
      </c>
      <c r="S60">
        <f>COUNTIFS(Data!$H$2:$H$66,"&lt;2000",Data!$M$2:$M$66,"&lt;"&amp;'Cumulative distributions'!$A60)/COUNTIFS(Data!$M$2:$M$66,"&gt;0",Data!$H$2:$H$66,"&lt;2000")</f>
        <v>0.3888888888888889</v>
      </c>
      <c r="T60">
        <f>COUNTIFS(Data!$H$2:$H$66,"&gt;1999",Data!$M$2:$M$66,"&lt;"&amp;'Cumulative distributions'!$A60)/COUNTIFS(Data!$M$2:$M$66,"&gt;0",Data!$H$2:$H$66,"&gt;1999")</f>
        <v>0.025</v>
      </c>
      <c r="V60">
        <f>COUNTIFS(Data!$AD$2:$AD$66,1,Data!$H$2:$H$66,"&gt;1999",Data!$M$2:$M$66,"&lt;"&amp;'Cumulative distributions'!$A60)/COUNTIFS(Data!$M$2:$M$66,"&gt;0",Data!$AD$2:$AD$66,1,Data!$H$2:$H$66,"&gt;1999")</f>
        <v>0.045454545454545456</v>
      </c>
      <c r="W60">
        <f>COUNTIFS(Data!$AD$2:$AD$66,0,Data!$H$2:$H$66,"&gt;1999",Data!$M$2:$M$66,"&lt;"&amp;'Cumulative distributions'!$A60)/COUNTIFS(Data!$M$2:$M$66,"&gt;0",Data!$AD$2:$AD$66,0,Data!$H$2:$H$66,"&gt;1999")</f>
        <v>0</v>
      </c>
      <c r="AH60">
        <f t="shared" si="0"/>
        <v>0</v>
      </c>
    </row>
    <row r="61" spans="1:34" ht="12.75">
      <c r="A61">
        <v>2019</v>
      </c>
      <c r="B61">
        <f>COUNTIF(Data!$M$2:$M$66,"&lt;"&amp;A61)/COUNT(Data!$M$2:$M$66)</f>
        <v>0.13793103448275862</v>
      </c>
      <c r="C61">
        <f>COUNTIF(Data!$L$2:$L$66,"&lt;"&amp;A61)/COUNT(Data!$L$2:$L$66)</f>
        <v>0.18867924528301888</v>
      </c>
      <c r="E61">
        <f>COUNTIFS(Data!$D$2:$D$66,"AI",Data!$H$2:$H$66,"&lt;2000",Data!$M$2:$M$66,"&lt;"&amp;'Cumulative distributions'!$A61)/COUNTIFS(Data!$M$2:$M$66,"&gt;0",Data!$D$2:$D$66,"AI",Data!$H$2:$H$66,"&lt;2000")</f>
        <v>0.7142857142857143</v>
      </c>
      <c r="F61">
        <f>COUNTIFS(Data!$D$2:$D$66,"AI",Data!$H$2:$H$66,"&gt;1999",Data!$M$2:$M$66,"&lt;"&amp;'Cumulative distributions'!$A61)/COUNTIFS(Data!$M$2:$M$66,"&gt;0",Data!$D$2:$D$66,"AI",Data!$H$2:$H$66,"&gt;1999")</f>
        <v>0</v>
      </c>
      <c r="G61" t="e">
        <f>COUNTIFS(Data!$D$2:$D$66,"AGI",Data!$H$2:$H$66,"&lt;2000",Data!$M$2:$M$66,"&lt;"&amp;'Cumulative distributions'!$A61)/COUNTIFS(Data!$M$2:$M$66,"&gt;0",Data!$D$2:$D$66,"AGI",Data!$H$2:$H$66,"&lt;2000")</f>
        <v>#DIV/0!</v>
      </c>
      <c r="H61">
        <f>COUNTIFS(Data!$D$2:$D$66,"AGI",Data!$H$2:$H$66,"&gt;1999",Data!$M$2:$M$66,"&lt;"&amp;'Cumulative distributions'!$A61)/COUNTIFS(Data!$M$2:$M$66,"&gt;0",Data!$D$2:$D$66,"AGI",Data!$H$2:$H$66,"&gt;1999")</f>
        <v>0</v>
      </c>
      <c r="I61">
        <f>COUNTIFS(Data!$D$2:$D$66,"Futurist",Data!$H$2:$H$66,"&lt;2000",Data!$M$2:$M$66,"&lt;"&amp;'Cumulative distributions'!$A61)/COUNTIFS(Data!$M$2:$M$66,"&gt;0",Data!$D$2:$D$66,"Futurist",Data!$H$2:$H$66,"&lt;2000")</f>
        <v>0.125</v>
      </c>
      <c r="J61">
        <f>COUNTIFS(Data!$D$2:$D$66,"Futurist",Data!$H$2:$H$66,"&gt;1999",Data!$M$2:$M$66,"&lt;"&amp;'Cumulative distributions'!$A61)/COUNTIFS(Data!$M$2:$M$66,"&gt;0",Data!$D$2:$D$66,"Futurist",Data!$H$2:$H$66,"&gt;1999")</f>
        <v>0.14285714285714285</v>
      </c>
      <c r="K61">
        <f>COUNTIFS(Data!$D$2:$D$66,"Other",Data!$H$2:$H$66,"&lt;2000",Data!$M$2:$M$66,"&lt;"&amp;'Cumulative distributions'!$A61)/COUNTIFS(Data!$M$2:$M$66,"&gt;0",Data!$D$2:$D$66,"Other",Data!$H$2:$H$66,"&lt;2000")</f>
        <v>0.3333333333333333</v>
      </c>
      <c r="L61">
        <f>COUNTIFS(Data!$D$2:$D$66,"Other",Data!$H$2:$H$66,"&gt;1999",Data!$M$2:$M$66,"&lt;"&amp;'Cumulative distributions'!$A61)/COUNTIFS(Data!$M$2:$M$66,"&gt;0",Data!$D$2:$D$66,"Other",Data!$H$2:$H$66,"&gt;1999")</f>
        <v>0</v>
      </c>
      <c r="N61">
        <f>COUNTIFS(Data!$D$2:$D$66,"AGI",Data!$M$2:$M$66,"&lt;"&amp;'Cumulative distributions'!$A61)/COUNTIFS(Data!$M$2:$M$66,"&gt;0",Data!$D$2:$D$66,"AGI")</f>
        <v>0</v>
      </c>
      <c r="O61">
        <f>COUNTIFS(Data!$D$2:$D$66,"AI",Data!$M$2:$M$66,"&lt;"&amp;'Cumulative distributions'!$A61)/COUNTIFS(Data!$M$2:$M$66,"&gt;0",Data!$D$2:$D$66,"AI")</f>
        <v>0.22727272727272727</v>
      </c>
      <c r="P61">
        <f>COUNTIFS(Data!$D$2:$D$66,"Futurist",Data!$M$2:$M$66,"&lt;"&amp;'Cumulative distributions'!$A61)/COUNTIFS(Data!$M$2:$M$66,"&gt;0",Data!$D$2:$D$66,"Futurist")</f>
        <v>0.13333333333333333</v>
      </c>
      <c r="Q61">
        <f>COUNTIFS(Data!$D$2:$D$66,"Other",Data!$M$2:$M$66,"&lt;"&amp;'Cumulative distributions'!$A61)/COUNTIFS(Data!$M$2:$M$66,"&gt;0",Data!$D$2:$D$66,"Other")</f>
        <v>0.125</v>
      </c>
      <c r="S61">
        <f>COUNTIFS(Data!$H$2:$H$66,"&lt;2000",Data!$M$2:$M$66,"&lt;"&amp;'Cumulative distributions'!$A61)/COUNTIFS(Data!$M$2:$M$66,"&gt;0",Data!$H$2:$H$66,"&lt;2000")</f>
        <v>0.3888888888888889</v>
      </c>
      <c r="T61">
        <f>COUNTIFS(Data!$H$2:$H$66,"&gt;1999",Data!$M$2:$M$66,"&lt;"&amp;'Cumulative distributions'!$A61)/COUNTIFS(Data!$M$2:$M$66,"&gt;0",Data!$H$2:$H$66,"&gt;1999")</f>
        <v>0.025</v>
      </c>
      <c r="V61">
        <f>COUNTIFS(Data!$AD$2:$AD$66,1,Data!$H$2:$H$66,"&gt;1999",Data!$M$2:$M$66,"&lt;"&amp;'Cumulative distributions'!$A61)/COUNTIFS(Data!$M$2:$M$66,"&gt;0",Data!$AD$2:$AD$66,1,Data!$H$2:$H$66,"&gt;1999")</f>
        <v>0.045454545454545456</v>
      </c>
      <c r="W61">
        <f>COUNTIFS(Data!$AD$2:$AD$66,0,Data!$H$2:$H$66,"&gt;1999",Data!$M$2:$M$66,"&lt;"&amp;'Cumulative distributions'!$A61)/COUNTIFS(Data!$M$2:$M$66,"&gt;0",Data!$AD$2:$AD$66,0,Data!$H$2:$H$66,"&gt;1999")</f>
        <v>0</v>
      </c>
      <c r="AH61">
        <f t="shared" si="0"/>
        <v>0</v>
      </c>
    </row>
    <row r="62" spans="1:34" ht="12.75">
      <c r="A62">
        <v>2020</v>
      </c>
      <c r="B62">
        <f>COUNTIF(Data!$M$2:$M$66,"&lt;"&amp;A62)/COUNT(Data!$M$2:$M$66)</f>
        <v>0.15517241379310345</v>
      </c>
      <c r="C62">
        <f>COUNTIF(Data!$L$2:$L$66,"&lt;"&amp;A62)/COUNT(Data!$L$2:$L$66)</f>
        <v>0.18867924528301888</v>
      </c>
      <c r="E62">
        <f>COUNTIFS(Data!$D$2:$D$66,"AI",Data!$H$2:$H$66,"&lt;2000",Data!$M$2:$M$66,"&lt;"&amp;'Cumulative distributions'!$A62)/COUNTIFS(Data!$M$2:$M$66,"&gt;0",Data!$D$2:$D$66,"AI",Data!$H$2:$H$66,"&lt;2000")</f>
        <v>0.7142857142857143</v>
      </c>
      <c r="F62">
        <f>COUNTIFS(Data!$D$2:$D$66,"AI",Data!$H$2:$H$66,"&gt;1999",Data!$M$2:$M$66,"&lt;"&amp;'Cumulative distributions'!$A62)/COUNTIFS(Data!$M$2:$M$66,"&gt;0",Data!$D$2:$D$66,"AI",Data!$H$2:$H$66,"&gt;1999")</f>
        <v>0</v>
      </c>
      <c r="G62" t="e">
        <f>COUNTIFS(Data!$D$2:$D$66,"AGI",Data!$H$2:$H$66,"&lt;2000",Data!$M$2:$M$66,"&lt;"&amp;'Cumulative distributions'!$A62)/COUNTIFS(Data!$M$2:$M$66,"&gt;0",Data!$D$2:$D$66,"AGI",Data!$H$2:$H$66,"&lt;2000")</f>
        <v>#DIV/0!</v>
      </c>
      <c r="H62">
        <f>COUNTIFS(Data!$D$2:$D$66,"AGI",Data!$H$2:$H$66,"&gt;1999",Data!$M$2:$M$66,"&lt;"&amp;'Cumulative distributions'!$A62)/COUNTIFS(Data!$M$2:$M$66,"&gt;0",Data!$D$2:$D$66,"AGI",Data!$H$2:$H$66,"&gt;1999")</f>
        <v>0</v>
      </c>
      <c r="I62">
        <f>COUNTIFS(Data!$D$2:$D$66,"Futurist",Data!$H$2:$H$66,"&lt;2000",Data!$M$2:$M$66,"&lt;"&amp;'Cumulative distributions'!$A62)/COUNTIFS(Data!$M$2:$M$66,"&gt;0",Data!$D$2:$D$66,"Futurist",Data!$H$2:$H$66,"&lt;2000")</f>
        <v>0.25</v>
      </c>
      <c r="J62">
        <f>COUNTIFS(Data!$D$2:$D$66,"Futurist",Data!$H$2:$H$66,"&gt;1999",Data!$M$2:$M$66,"&lt;"&amp;'Cumulative distributions'!$A62)/COUNTIFS(Data!$M$2:$M$66,"&gt;0",Data!$D$2:$D$66,"Futurist",Data!$H$2:$H$66,"&gt;1999")</f>
        <v>0.14285714285714285</v>
      </c>
      <c r="K62">
        <f>COUNTIFS(Data!$D$2:$D$66,"Other",Data!$H$2:$H$66,"&lt;2000",Data!$M$2:$M$66,"&lt;"&amp;'Cumulative distributions'!$A62)/COUNTIFS(Data!$M$2:$M$66,"&gt;0",Data!$D$2:$D$66,"Other",Data!$H$2:$H$66,"&lt;2000")</f>
        <v>0.3333333333333333</v>
      </c>
      <c r="L62">
        <f>COUNTIFS(Data!$D$2:$D$66,"Other",Data!$H$2:$H$66,"&gt;1999",Data!$M$2:$M$66,"&lt;"&amp;'Cumulative distributions'!$A62)/COUNTIFS(Data!$M$2:$M$66,"&gt;0",Data!$D$2:$D$66,"Other",Data!$H$2:$H$66,"&gt;1999")</f>
        <v>0</v>
      </c>
      <c r="N62">
        <f>COUNTIFS(Data!$D$2:$D$66,"AGI",Data!$M$2:$M$66,"&lt;"&amp;'Cumulative distributions'!$A62)/COUNTIFS(Data!$M$2:$M$66,"&gt;0",Data!$D$2:$D$66,"AGI")</f>
        <v>0</v>
      </c>
      <c r="O62">
        <f>COUNTIFS(Data!$D$2:$D$66,"AI",Data!$M$2:$M$66,"&lt;"&amp;'Cumulative distributions'!$A62)/COUNTIFS(Data!$M$2:$M$66,"&gt;0",Data!$D$2:$D$66,"AI")</f>
        <v>0.22727272727272727</v>
      </c>
      <c r="P62">
        <f>COUNTIFS(Data!$D$2:$D$66,"Futurist",Data!$M$2:$M$66,"&lt;"&amp;'Cumulative distributions'!$A62)/COUNTIFS(Data!$M$2:$M$66,"&gt;0",Data!$D$2:$D$66,"Futurist")</f>
        <v>0.2</v>
      </c>
      <c r="Q62">
        <f>COUNTIFS(Data!$D$2:$D$66,"Other",Data!$M$2:$M$66,"&lt;"&amp;'Cumulative distributions'!$A62)/COUNTIFS(Data!$M$2:$M$66,"&gt;0",Data!$D$2:$D$66,"Other")</f>
        <v>0.125</v>
      </c>
      <c r="S62">
        <f>COUNTIFS(Data!$H$2:$H$66,"&lt;2000",Data!$M$2:$M$66,"&lt;"&amp;'Cumulative distributions'!$A62)/COUNTIFS(Data!$M$2:$M$66,"&gt;0",Data!$H$2:$H$66,"&lt;2000")</f>
        <v>0.4444444444444444</v>
      </c>
      <c r="T62">
        <f>COUNTIFS(Data!$H$2:$H$66,"&gt;1999",Data!$M$2:$M$66,"&lt;"&amp;'Cumulative distributions'!$A62)/COUNTIFS(Data!$M$2:$M$66,"&gt;0",Data!$H$2:$H$66,"&gt;1999")</f>
        <v>0.025</v>
      </c>
      <c r="V62">
        <f>COUNTIFS(Data!$AD$2:$AD$66,1,Data!$H$2:$H$66,"&gt;1999",Data!$M$2:$M$66,"&lt;"&amp;'Cumulative distributions'!$A62)/COUNTIFS(Data!$M$2:$M$66,"&gt;0",Data!$AD$2:$AD$66,1,Data!$H$2:$H$66,"&gt;1999")</f>
        <v>0.045454545454545456</v>
      </c>
      <c r="W62">
        <f>COUNTIFS(Data!$AD$2:$AD$66,0,Data!$H$2:$H$66,"&gt;1999",Data!$M$2:$M$66,"&lt;"&amp;'Cumulative distributions'!$A62)/COUNTIFS(Data!$M$2:$M$66,"&gt;0",Data!$AD$2:$AD$66,0,Data!$H$2:$H$66,"&gt;1999")</f>
        <v>0</v>
      </c>
      <c r="AH62">
        <f t="shared" si="0"/>
        <v>0</v>
      </c>
    </row>
    <row r="63" spans="1:34" ht="12.75">
      <c r="A63">
        <v>2021</v>
      </c>
      <c r="B63">
        <f>COUNTIF(Data!$M$2:$M$66,"&lt;"&amp;A63)/COUNT(Data!$M$2:$M$66)</f>
        <v>0.20689655172413793</v>
      </c>
      <c r="C63">
        <f>COUNTIF(Data!$L$2:$L$66,"&lt;"&amp;A63)/COUNT(Data!$L$2:$L$66)</f>
        <v>0.24528301886792453</v>
      </c>
      <c r="E63">
        <f>COUNTIFS(Data!$D$2:$D$66,"AI",Data!$H$2:$H$66,"&lt;2000",Data!$M$2:$M$66,"&lt;"&amp;'Cumulative distributions'!$A63)/COUNTIFS(Data!$M$2:$M$66,"&gt;0",Data!$D$2:$D$66,"AI",Data!$H$2:$H$66,"&lt;2000")</f>
        <v>0.7142857142857143</v>
      </c>
      <c r="F63">
        <f>COUNTIFS(Data!$D$2:$D$66,"AI",Data!$H$2:$H$66,"&gt;1999",Data!$M$2:$M$66,"&lt;"&amp;'Cumulative distributions'!$A63)/COUNTIFS(Data!$M$2:$M$66,"&gt;0",Data!$D$2:$D$66,"AI",Data!$H$2:$H$66,"&gt;1999")</f>
        <v>0</v>
      </c>
      <c r="G63" t="e">
        <f>COUNTIFS(Data!$D$2:$D$66,"AGI",Data!$H$2:$H$66,"&lt;2000",Data!$M$2:$M$66,"&lt;"&amp;'Cumulative distributions'!$A63)/COUNTIFS(Data!$M$2:$M$66,"&gt;0",Data!$D$2:$D$66,"AGI",Data!$H$2:$H$66,"&lt;2000")</f>
        <v>#DIV/0!</v>
      </c>
      <c r="H63">
        <f>COUNTIFS(Data!$D$2:$D$66,"AGI",Data!$H$2:$H$66,"&gt;1999",Data!$M$2:$M$66,"&lt;"&amp;'Cumulative distributions'!$A63)/COUNTIFS(Data!$M$2:$M$66,"&gt;0",Data!$D$2:$D$66,"AGI",Data!$H$2:$H$66,"&gt;1999")</f>
        <v>0.07692307692307693</v>
      </c>
      <c r="I63">
        <f>COUNTIFS(Data!$D$2:$D$66,"Futurist",Data!$H$2:$H$66,"&lt;2000",Data!$M$2:$M$66,"&lt;"&amp;'Cumulative distributions'!$A63)/COUNTIFS(Data!$M$2:$M$66,"&gt;0",Data!$D$2:$D$66,"Futurist",Data!$H$2:$H$66,"&lt;2000")</f>
        <v>0.375</v>
      </c>
      <c r="J63">
        <f>COUNTIFS(Data!$D$2:$D$66,"Futurist",Data!$H$2:$H$66,"&gt;1999",Data!$M$2:$M$66,"&lt;"&amp;'Cumulative distributions'!$A63)/COUNTIFS(Data!$M$2:$M$66,"&gt;0",Data!$D$2:$D$66,"Futurist",Data!$H$2:$H$66,"&gt;1999")</f>
        <v>0.2857142857142857</v>
      </c>
      <c r="K63">
        <f>COUNTIFS(Data!$D$2:$D$66,"Other",Data!$H$2:$H$66,"&lt;2000",Data!$M$2:$M$66,"&lt;"&amp;'Cumulative distributions'!$A63)/COUNTIFS(Data!$M$2:$M$66,"&gt;0",Data!$D$2:$D$66,"Other",Data!$H$2:$H$66,"&lt;2000")</f>
        <v>0.3333333333333333</v>
      </c>
      <c r="L63">
        <f>COUNTIFS(Data!$D$2:$D$66,"Other",Data!$H$2:$H$66,"&gt;1999",Data!$M$2:$M$66,"&lt;"&amp;'Cumulative distributions'!$A63)/COUNTIFS(Data!$M$2:$M$66,"&gt;0",Data!$D$2:$D$66,"Other",Data!$H$2:$H$66,"&gt;1999")</f>
        <v>0</v>
      </c>
      <c r="N63">
        <f>COUNTIFS(Data!$D$2:$D$66,"AGI",Data!$M$2:$M$66,"&lt;"&amp;'Cumulative distributions'!$A63)/COUNTIFS(Data!$M$2:$M$66,"&gt;0",Data!$D$2:$D$66,"AGI")</f>
        <v>0.07692307692307693</v>
      </c>
      <c r="O63">
        <f>COUNTIFS(Data!$D$2:$D$66,"AI",Data!$M$2:$M$66,"&lt;"&amp;'Cumulative distributions'!$A63)/COUNTIFS(Data!$M$2:$M$66,"&gt;0",Data!$D$2:$D$66,"AI")</f>
        <v>0.22727272727272727</v>
      </c>
      <c r="P63">
        <f>COUNTIFS(Data!$D$2:$D$66,"Futurist",Data!$M$2:$M$66,"&lt;"&amp;'Cumulative distributions'!$A63)/COUNTIFS(Data!$M$2:$M$66,"&gt;0",Data!$D$2:$D$66,"Futurist")</f>
        <v>0.3333333333333333</v>
      </c>
      <c r="Q63">
        <f>COUNTIFS(Data!$D$2:$D$66,"Other",Data!$M$2:$M$66,"&lt;"&amp;'Cumulative distributions'!$A63)/COUNTIFS(Data!$M$2:$M$66,"&gt;0",Data!$D$2:$D$66,"Other")</f>
        <v>0.125</v>
      </c>
      <c r="S63">
        <f>COUNTIFS(Data!$H$2:$H$66,"&lt;2000",Data!$M$2:$M$66,"&lt;"&amp;'Cumulative distributions'!$A63)/COUNTIFS(Data!$M$2:$M$66,"&gt;0",Data!$H$2:$H$66,"&lt;2000")</f>
        <v>0.5</v>
      </c>
      <c r="T63">
        <f>COUNTIFS(Data!$H$2:$H$66,"&gt;1999",Data!$M$2:$M$66,"&lt;"&amp;'Cumulative distributions'!$A63)/COUNTIFS(Data!$M$2:$M$66,"&gt;0",Data!$H$2:$H$66,"&gt;1999")</f>
        <v>0.075</v>
      </c>
      <c r="V63">
        <f>COUNTIFS(Data!$AD$2:$AD$66,1,Data!$H$2:$H$66,"&gt;1999",Data!$M$2:$M$66,"&lt;"&amp;'Cumulative distributions'!$A63)/COUNTIFS(Data!$M$2:$M$66,"&gt;0",Data!$AD$2:$AD$66,1,Data!$H$2:$H$66,"&gt;1999")</f>
        <v>0.09090909090909091</v>
      </c>
      <c r="W63">
        <f>COUNTIFS(Data!$AD$2:$AD$66,0,Data!$H$2:$H$66,"&gt;1999",Data!$M$2:$M$66,"&lt;"&amp;'Cumulative distributions'!$A63)/COUNTIFS(Data!$M$2:$M$66,"&gt;0",Data!$AD$2:$AD$66,0,Data!$H$2:$H$66,"&gt;1999")</f>
        <v>0.09090909090909091</v>
      </c>
      <c r="AH63">
        <f t="shared" si="0"/>
        <v>0</v>
      </c>
    </row>
    <row r="64" spans="1:34" ht="12.75">
      <c r="A64">
        <v>2022</v>
      </c>
      <c r="B64">
        <f>COUNTIF(Data!$M$2:$M$66,"&lt;"&amp;A64)/COUNT(Data!$M$2:$M$66)</f>
        <v>0.20689655172413793</v>
      </c>
      <c r="C64">
        <f>COUNTIF(Data!$L$2:$L$66,"&lt;"&amp;A64)/COUNT(Data!$L$2:$L$66)</f>
        <v>0.24528301886792453</v>
      </c>
      <c r="E64">
        <f>COUNTIFS(Data!$D$2:$D$66,"AI",Data!$H$2:$H$66,"&lt;2000",Data!$M$2:$M$66,"&lt;"&amp;'Cumulative distributions'!$A64)/COUNTIFS(Data!$M$2:$M$66,"&gt;0",Data!$D$2:$D$66,"AI",Data!$H$2:$H$66,"&lt;2000")</f>
        <v>0.7142857142857143</v>
      </c>
      <c r="F64">
        <f>COUNTIFS(Data!$D$2:$D$66,"AI",Data!$H$2:$H$66,"&gt;1999",Data!$M$2:$M$66,"&lt;"&amp;'Cumulative distributions'!$A64)/COUNTIFS(Data!$M$2:$M$66,"&gt;0",Data!$D$2:$D$66,"AI",Data!$H$2:$H$66,"&gt;1999")</f>
        <v>0</v>
      </c>
      <c r="G64" t="e">
        <f>COUNTIFS(Data!$D$2:$D$66,"AGI",Data!$H$2:$H$66,"&lt;2000",Data!$M$2:$M$66,"&lt;"&amp;'Cumulative distributions'!$A64)/COUNTIFS(Data!$M$2:$M$66,"&gt;0",Data!$D$2:$D$66,"AGI",Data!$H$2:$H$66,"&lt;2000")</f>
        <v>#DIV/0!</v>
      </c>
      <c r="H64">
        <f>COUNTIFS(Data!$D$2:$D$66,"AGI",Data!$H$2:$H$66,"&gt;1999",Data!$M$2:$M$66,"&lt;"&amp;'Cumulative distributions'!$A64)/COUNTIFS(Data!$M$2:$M$66,"&gt;0",Data!$D$2:$D$66,"AGI",Data!$H$2:$H$66,"&gt;1999")</f>
        <v>0.07692307692307693</v>
      </c>
      <c r="I64">
        <f>COUNTIFS(Data!$D$2:$D$66,"Futurist",Data!$H$2:$H$66,"&lt;2000",Data!$M$2:$M$66,"&lt;"&amp;'Cumulative distributions'!$A64)/COUNTIFS(Data!$M$2:$M$66,"&gt;0",Data!$D$2:$D$66,"Futurist",Data!$H$2:$H$66,"&lt;2000")</f>
        <v>0.375</v>
      </c>
      <c r="J64">
        <f>COUNTIFS(Data!$D$2:$D$66,"Futurist",Data!$H$2:$H$66,"&gt;1999",Data!$M$2:$M$66,"&lt;"&amp;'Cumulative distributions'!$A64)/COUNTIFS(Data!$M$2:$M$66,"&gt;0",Data!$D$2:$D$66,"Futurist",Data!$H$2:$H$66,"&gt;1999")</f>
        <v>0.2857142857142857</v>
      </c>
      <c r="K64">
        <f>COUNTIFS(Data!$D$2:$D$66,"Other",Data!$H$2:$H$66,"&lt;2000",Data!$M$2:$M$66,"&lt;"&amp;'Cumulative distributions'!$A64)/COUNTIFS(Data!$M$2:$M$66,"&gt;0",Data!$D$2:$D$66,"Other",Data!$H$2:$H$66,"&lt;2000")</f>
        <v>0.3333333333333333</v>
      </c>
      <c r="L64">
        <f>COUNTIFS(Data!$D$2:$D$66,"Other",Data!$H$2:$H$66,"&gt;1999",Data!$M$2:$M$66,"&lt;"&amp;'Cumulative distributions'!$A64)/COUNTIFS(Data!$M$2:$M$66,"&gt;0",Data!$D$2:$D$66,"Other",Data!$H$2:$H$66,"&gt;1999")</f>
        <v>0</v>
      </c>
      <c r="N64">
        <f>COUNTIFS(Data!$D$2:$D$66,"AGI",Data!$M$2:$M$66,"&lt;"&amp;'Cumulative distributions'!$A64)/COUNTIFS(Data!$M$2:$M$66,"&gt;0",Data!$D$2:$D$66,"AGI")</f>
        <v>0.07692307692307693</v>
      </c>
      <c r="O64">
        <f>COUNTIFS(Data!$D$2:$D$66,"AI",Data!$M$2:$M$66,"&lt;"&amp;'Cumulative distributions'!$A64)/COUNTIFS(Data!$M$2:$M$66,"&gt;0",Data!$D$2:$D$66,"AI")</f>
        <v>0.22727272727272727</v>
      </c>
      <c r="P64">
        <f>COUNTIFS(Data!$D$2:$D$66,"Futurist",Data!$M$2:$M$66,"&lt;"&amp;'Cumulative distributions'!$A64)/COUNTIFS(Data!$M$2:$M$66,"&gt;0",Data!$D$2:$D$66,"Futurist")</f>
        <v>0.3333333333333333</v>
      </c>
      <c r="Q64">
        <f>COUNTIFS(Data!$D$2:$D$66,"Other",Data!$M$2:$M$66,"&lt;"&amp;'Cumulative distributions'!$A64)/COUNTIFS(Data!$M$2:$M$66,"&gt;0",Data!$D$2:$D$66,"Other")</f>
        <v>0.125</v>
      </c>
      <c r="S64">
        <f>COUNTIFS(Data!$H$2:$H$66,"&lt;2000",Data!$M$2:$M$66,"&lt;"&amp;'Cumulative distributions'!$A64)/COUNTIFS(Data!$M$2:$M$66,"&gt;0",Data!$H$2:$H$66,"&lt;2000")</f>
        <v>0.5</v>
      </c>
      <c r="T64">
        <f>COUNTIFS(Data!$H$2:$H$66,"&gt;1999",Data!$M$2:$M$66,"&lt;"&amp;'Cumulative distributions'!$A64)/COUNTIFS(Data!$M$2:$M$66,"&gt;0",Data!$H$2:$H$66,"&gt;1999")</f>
        <v>0.075</v>
      </c>
      <c r="V64">
        <f>COUNTIFS(Data!$AD$2:$AD$66,1,Data!$H$2:$H$66,"&gt;1999",Data!$M$2:$M$66,"&lt;"&amp;'Cumulative distributions'!$A64)/COUNTIFS(Data!$M$2:$M$66,"&gt;0",Data!$AD$2:$AD$66,1,Data!$H$2:$H$66,"&gt;1999")</f>
        <v>0.09090909090909091</v>
      </c>
      <c r="W64">
        <f>COUNTIFS(Data!$AD$2:$AD$66,0,Data!$H$2:$H$66,"&gt;1999",Data!$M$2:$M$66,"&lt;"&amp;'Cumulative distributions'!$A64)/COUNTIFS(Data!$M$2:$M$66,"&gt;0",Data!$AD$2:$AD$66,0,Data!$H$2:$H$66,"&gt;1999")</f>
        <v>0.09090909090909091</v>
      </c>
      <c r="AH64">
        <f t="shared" si="0"/>
        <v>0</v>
      </c>
    </row>
    <row r="65" spans="1:34" ht="12.75">
      <c r="A65">
        <v>2023</v>
      </c>
      <c r="B65">
        <f>COUNTIF(Data!$M$2:$M$66,"&lt;"&amp;A65)/COUNT(Data!$M$2:$M$66)</f>
        <v>0.20689655172413793</v>
      </c>
      <c r="C65">
        <f>COUNTIF(Data!$L$2:$L$66,"&lt;"&amp;A65)/COUNT(Data!$L$2:$L$66)</f>
        <v>0.24528301886792453</v>
      </c>
      <c r="E65">
        <f>COUNTIFS(Data!$D$2:$D$66,"AI",Data!$H$2:$H$66,"&lt;2000",Data!$M$2:$M$66,"&lt;"&amp;'Cumulative distributions'!$A65)/COUNTIFS(Data!$M$2:$M$66,"&gt;0",Data!$D$2:$D$66,"AI",Data!$H$2:$H$66,"&lt;2000")</f>
        <v>0.7142857142857143</v>
      </c>
      <c r="F65">
        <f>COUNTIFS(Data!$D$2:$D$66,"AI",Data!$H$2:$H$66,"&gt;1999",Data!$M$2:$M$66,"&lt;"&amp;'Cumulative distributions'!$A65)/COUNTIFS(Data!$M$2:$M$66,"&gt;0",Data!$D$2:$D$66,"AI",Data!$H$2:$H$66,"&gt;1999")</f>
        <v>0</v>
      </c>
      <c r="G65" t="e">
        <f>COUNTIFS(Data!$D$2:$D$66,"AGI",Data!$H$2:$H$66,"&lt;2000",Data!$M$2:$M$66,"&lt;"&amp;'Cumulative distributions'!$A65)/COUNTIFS(Data!$M$2:$M$66,"&gt;0",Data!$D$2:$D$66,"AGI",Data!$H$2:$H$66,"&lt;2000")</f>
        <v>#DIV/0!</v>
      </c>
      <c r="H65">
        <f>COUNTIFS(Data!$D$2:$D$66,"AGI",Data!$H$2:$H$66,"&gt;1999",Data!$M$2:$M$66,"&lt;"&amp;'Cumulative distributions'!$A65)/COUNTIFS(Data!$M$2:$M$66,"&gt;0",Data!$D$2:$D$66,"AGI",Data!$H$2:$H$66,"&gt;1999")</f>
        <v>0.07692307692307693</v>
      </c>
      <c r="I65">
        <f>COUNTIFS(Data!$D$2:$D$66,"Futurist",Data!$H$2:$H$66,"&lt;2000",Data!$M$2:$M$66,"&lt;"&amp;'Cumulative distributions'!$A65)/COUNTIFS(Data!$M$2:$M$66,"&gt;0",Data!$D$2:$D$66,"Futurist",Data!$H$2:$H$66,"&lt;2000")</f>
        <v>0.375</v>
      </c>
      <c r="J65">
        <f>COUNTIFS(Data!$D$2:$D$66,"Futurist",Data!$H$2:$H$66,"&gt;1999",Data!$M$2:$M$66,"&lt;"&amp;'Cumulative distributions'!$A65)/COUNTIFS(Data!$M$2:$M$66,"&gt;0",Data!$D$2:$D$66,"Futurist",Data!$H$2:$H$66,"&gt;1999")</f>
        <v>0.2857142857142857</v>
      </c>
      <c r="K65">
        <f>COUNTIFS(Data!$D$2:$D$66,"Other",Data!$H$2:$H$66,"&lt;2000",Data!$M$2:$M$66,"&lt;"&amp;'Cumulative distributions'!$A65)/COUNTIFS(Data!$M$2:$M$66,"&gt;0",Data!$D$2:$D$66,"Other",Data!$H$2:$H$66,"&lt;2000")</f>
        <v>0.3333333333333333</v>
      </c>
      <c r="L65">
        <f>COUNTIFS(Data!$D$2:$D$66,"Other",Data!$H$2:$H$66,"&gt;1999",Data!$M$2:$M$66,"&lt;"&amp;'Cumulative distributions'!$A65)/COUNTIFS(Data!$M$2:$M$66,"&gt;0",Data!$D$2:$D$66,"Other",Data!$H$2:$H$66,"&gt;1999")</f>
        <v>0</v>
      </c>
      <c r="N65">
        <f>COUNTIFS(Data!$D$2:$D$66,"AGI",Data!$M$2:$M$66,"&lt;"&amp;'Cumulative distributions'!$A65)/COUNTIFS(Data!$M$2:$M$66,"&gt;0",Data!$D$2:$D$66,"AGI")</f>
        <v>0.07692307692307693</v>
      </c>
      <c r="O65">
        <f>COUNTIFS(Data!$D$2:$D$66,"AI",Data!$M$2:$M$66,"&lt;"&amp;'Cumulative distributions'!$A65)/COUNTIFS(Data!$M$2:$M$66,"&gt;0",Data!$D$2:$D$66,"AI")</f>
        <v>0.22727272727272727</v>
      </c>
      <c r="P65">
        <f>COUNTIFS(Data!$D$2:$D$66,"Futurist",Data!$M$2:$M$66,"&lt;"&amp;'Cumulative distributions'!$A65)/COUNTIFS(Data!$M$2:$M$66,"&gt;0",Data!$D$2:$D$66,"Futurist")</f>
        <v>0.3333333333333333</v>
      </c>
      <c r="Q65">
        <f>COUNTIFS(Data!$D$2:$D$66,"Other",Data!$M$2:$M$66,"&lt;"&amp;'Cumulative distributions'!$A65)/COUNTIFS(Data!$M$2:$M$66,"&gt;0",Data!$D$2:$D$66,"Other")</f>
        <v>0.125</v>
      </c>
      <c r="S65">
        <f>COUNTIFS(Data!$H$2:$H$66,"&lt;2000",Data!$M$2:$M$66,"&lt;"&amp;'Cumulative distributions'!$A65)/COUNTIFS(Data!$M$2:$M$66,"&gt;0",Data!$H$2:$H$66,"&lt;2000")</f>
        <v>0.5</v>
      </c>
      <c r="T65">
        <f>COUNTIFS(Data!$H$2:$H$66,"&gt;1999",Data!$M$2:$M$66,"&lt;"&amp;'Cumulative distributions'!$A65)/COUNTIFS(Data!$M$2:$M$66,"&gt;0",Data!$H$2:$H$66,"&gt;1999")</f>
        <v>0.075</v>
      </c>
      <c r="V65">
        <f>COUNTIFS(Data!$AD$2:$AD$66,1,Data!$H$2:$H$66,"&gt;1999",Data!$M$2:$M$66,"&lt;"&amp;'Cumulative distributions'!$A65)/COUNTIFS(Data!$M$2:$M$66,"&gt;0",Data!$AD$2:$AD$66,1,Data!$H$2:$H$66,"&gt;1999")</f>
        <v>0.09090909090909091</v>
      </c>
      <c r="W65">
        <f>COUNTIFS(Data!$AD$2:$AD$66,0,Data!$H$2:$H$66,"&gt;1999",Data!$M$2:$M$66,"&lt;"&amp;'Cumulative distributions'!$A65)/COUNTIFS(Data!$M$2:$M$66,"&gt;0",Data!$AD$2:$AD$66,0,Data!$H$2:$H$66,"&gt;1999")</f>
        <v>0.09090909090909091</v>
      </c>
      <c r="AH65">
        <f t="shared" si="0"/>
        <v>0</v>
      </c>
    </row>
    <row r="66" spans="1:34" ht="12.75">
      <c r="A66">
        <v>2024</v>
      </c>
      <c r="B66">
        <f>COUNTIF(Data!$M$2:$M$66,"&lt;"&amp;A66)/COUNT(Data!$M$2:$M$66)</f>
        <v>0.20689655172413793</v>
      </c>
      <c r="C66">
        <f>COUNTIF(Data!$L$2:$L$66,"&lt;"&amp;A66)/COUNT(Data!$L$2:$L$66)</f>
        <v>0.24528301886792453</v>
      </c>
      <c r="E66">
        <f>COUNTIFS(Data!$D$2:$D$66,"AI",Data!$H$2:$H$66,"&lt;2000",Data!$M$2:$M$66,"&lt;"&amp;'Cumulative distributions'!$A66)/COUNTIFS(Data!$M$2:$M$66,"&gt;0",Data!$D$2:$D$66,"AI",Data!$H$2:$H$66,"&lt;2000")</f>
        <v>0.7142857142857143</v>
      </c>
      <c r="F66">
        <f>COUNTIFS(Data!$D$2:$D$66,"AI",Data!$H$2:$H$66,"&gt;1999",Data!$M$2:$M$66,"&lt;"&amp;'Cumulative distributions'!$A66)/COUNTIFS(Data!$M$2:$M$66,"&gt;0",Data!$D$2:$D$66,"AI",Data!$H$2:$H$66,"&gt;1999")</f>
        <v>0</v>
      </c>
      <c r="G66" t="e">
        <f>COUNTIFS(Data!$D$2:$D$66,"AGI",Data!$H$2:$H$66,"&lt;2000",Data!$M$2:$M$66,"&lt;"&amp;'Cumulative distributions'!$A66)/COUNTIFS(Data!$M$2:$M$66,"&gt;0",Data!$D$2:$D$66,"AGI",Data!$H$2:$H$66,"&lt;2000")</f>
        <v>#DIV/0!</v>
      </c>
      <c r="H66">
        <f>COUNTIFS(Data!$D$2:$D$66,"AGI",Data!$H$2:$H$66,"&gt;1999",Data!$M$2:$M$66,"&lt;"&amp;'Cumulative distributions'!$A66)/COUNTIFS(Data!$M$2:$M$66,"&gt;0",Data!$D$2:$D$66,"AGI",Data!$H$2:$H$66,"&gt;1999")</f>
        <v>0.07692307692307693</v>
      </c>
      <c r="I66">
        <f>COUNTIFS(Data!$D$2:$D$66,"Futurist",Data!$H$2:$H$66,"&lt;2000",Data!$M$2:$M$66,"&lt;"&amp;'Cumulative distributions'!$A66)/COUNTIFS(Data!$M$2:$M$66,"&gt;0",Data!$D$2:$D$66,"Futurist",Data!$H$2:$H$66,"&lt;2000")</f>
        <v>0.375</v>
      </c>
      <c r="J66">
        <f>COUNTIFS(Data!$D$2:$D$66,"Futurist",Data!$H$2:$H$66,"&gt;1999",Data!$M$2:$M$66,"&lt;"&amp;'Cumulative distributions'!$A66)/COUNTIFS(Data!$M$2:$M$66,"&gt;0",Data!$D$2:$D$66,"Futurist",Data!$H$2:$H$66,"&gt;1999")</f>
        <v>0.2857142857142857</v>
      </c>
      <c r="K66">
        <f>COUNTIFS(Data!$D$2:$D$66,"Other",Data!$H$2:$H$66,"&lt;2000",Data!$M$2:$M$66,"&lt;"&amp;'Cumulative distributions'!$A66)/COUNTIFS(Data!$M$2:$M$66,"&gt;0",Data!$D$2:$D$66,"Other",Data!$H$2:$H$66,"&lt;2000")</f>
        <v>0.3333333333333333</v>
      </c>
      <c r="L66">
        <f>COUNTIFS(Data!$D$2:$D$66,"Other",Data!$H$2:$H$66,"&gt;1999",Data!$M$2:$M$66,"&lt;"&amp;'Cumulative distributions'!$A66)/COUNTIFS(Data!$M$2:$M$66,"&gt;0",Data!$D$2:$D$66,"Other",Data!$H$2:$H$66,"&gt;1999")</f>
        <v>0</v>
      </c>
      <c r="N66">
        <f>COUNTIFS(Data!$D$2:$D$66,"AGI",Data!$M$2:$M$66,"&lt;"&amp;'Cumulative distributions'!$A66)/COUNTIFS(Data!$M$2:$M$66,"&gt;0",Data!$D$2:$D$66,"AGI")</f>
        <v>0.07692307692307693</v>
      </c>
      <c r="O66">
        <f>COUNTIFS(Data!$D$2:$D$66,"AI",Data!$M$2:$M$66,"&lt;"&amp;'Cumulative distributions'!$A66)/COUNTIFS(Data!$M$2:$M$66,"&gt;0",Data!$D$2:$D$66,"AI")</f>
        <v>0.22727272727272727</v>
      </c>
      <c r="P66">
        <f>COUNTIFS(Data!$D$2:$D$66,"Futurist",Data!$M$2:$M$66,"&lt;"&amp;'Cumulative distributions'!$A66)/COUNTIFS(Data!$M$2:$M$66,"&gt;0",Data!$D$2:$D$66,"Futurist")</f>
        <v>0.3333333333333333</v>
      </c>
      <c r="Q66">
        <f>COUNTIFS(Data!$D$2:$D$66,"Other",Data!$M$2:$M$66,"&lt;"&amp;'Cumulative distributions'!$A66)/COUNTIFS(Data!$M$2:$M$66,"&gt;0",Data!$D$2:$D$66,"Other")</f>
        <v>0.125</v>
      </c>
      <c r="S66">
        <f>COUNTIFS(Data!$H$2:$H$66,"&lt;2000",Data!$M$2:$M$66,"&lt;"&amp;'Cumulative distributions'!$A66)/COUNTIFS(Data!$M$2:$M$66,"&gt;0",Data!$H$2:$H$66,"&lt;2000")</f>
        <v>0.5</v>
      </c>
      <c r="T66">
        <f>COUNTIFS(Data!$H$2:$H$66,"&gt;1999",Data!$M$2:$M$66,"&lt;"&amp;'Cumulative distributions'!$A66)/COUNTIFS(Data!$M$2:$M$66,"&gt;0",Data!$H$2:$H$66,"&gt;1999")</f>
        <v>0.075</v>
      </c>
      <c r="V66">
        <f>COUNTIFS(Data!$AD$2:$AD$66,1,Data!$H$2:$H$66,"&gt;1999",Data!$M$2:$M$66,"&lt;"&amp;'Cumulative distributions'!$A66)/COUNTIFS(Data!$M$2:$M$66,"&gt;0",Data!$AD$2:$AD$66,1,Data!$H$2:$H$66,"&gt;1999")</f>
        <v>0.09090909090909091</v>
      </c>
      <c r="W66">
        <f>COUNTIFS(Data!$AD$2:$AD$66,0,Data!$H$2:$H$66,"&gt;1999",Data!$M$2:$M$66,"&lt;"&amp;'Cumulative distributions'!$A66)/COUNTIFS(Data!$M$2:$M$66,"&gt;0",Data!$AD$2:$AD$66,0,Data!$H$2:$H$66,"&gt;1999")</f>
        <v>0.09090909090909091</v>
      </c>
      <c r="AH66">
        <f t="shared" si="0"/>
        <v>0</v>
      </c>
    </row>
    <row r="67" spans="1:34" ht="12.75">
      <c r="A67">
        <v>2025</v>
      </c>
      <c r="B67">
        <f>COUNTIF(Data!$M$2:$M$66,"&lt;"&amp;A67)/COUNT(Data!$M$2:$M$66)</f>
        <v>0.20689655172413793</v>
      </c>
      <c r="C67">
        <f>COUNTIF(Data!$L$2:$L$66,"&lt;"&amp;A67)/COUNT(Data!$L$2:$L$66)</f>
        <v>0.24528301886792453</v>
      </c>
      <c r="E67">
        <f>COUNTIFS(Data!$D$2:$D$66,"AI",Data!$H$2:$H$66,"&lt;2000",Data!$M$2:$M$66,"&lt;"&amp;'Cumulative distributions'!$A67)/COUNTIFS(Data!$M$2:$M$66,"&gt;0",Data!$D$2:$D$66,"AI",Data!$H$2:$H$66,"&lt;2000")</f>
        <v>0.7142857142857143</v>
      </c>
      <c r="F67">
        <f>COUNTIFS(Data!$D$2:$D$66,"AI",Data!$H$2:$H$66,"&gt;1999",Data!$M$2:$M$66,"&lt;"&amp;'Cumulative distributions'!$A67)/COUNTIFS(Data!$M$2:$M$66,"&gt;0",Data!$D$2:$D$66,"AI",Data!$H$2:$H$66,"&gt;1999")</f>
        <v>0</v>
      </c>
      <c r="G67" t="e">
        <f>COUNTIFS(Data!$D$2:$D$66,"AGI",Data!$H$2:$H$66,"&lt;2000",Data!$M$2:$M$66,"&lt;"&amp;'Cumulative distributions'!$A67)/COUNTIFS(Data!$M$2:$M$66,"&gt;0",Data!$D$2:$D$66,"AGI",Data!$H$2:$H$66,"&lt;2000")</f>
        <v>#DIV/0!</v>
      </c>
      <c r="H67">
        <f>COUNTIFS(Data!$D$2:$D$66,"AGI",Data!$H$2:$H$66,"&gt;1999",Data!$M$2:$M$66,"&lt;"&amp;'Cumulative distributions'!$A67)/COUNTIFS(Data!$M$2:$M$66,"&gt;0",Data!$D$2:$D$66,"AGI",Data!$H$2:$H$66,"&gt;1999")</f>
        <v>0.07692307692307693</v>
      </c>
      <c r="I67">
        <f>COUNTIFS(Data!$D$2:$D$66,"Futurist",Data!$H$2:$H$66,"&lt;2000",Data!$M$2:$M$66,"&lt;"&amp;'Cumulative distributions'!$A67)/COUNTIFS(Data!$M$2:$M$66,"&gt;0",Data!$D$2:$D$66,"Futurist",Data!$H$2:$H$66,"&lt;2000")</f>
        <v>0.375</v>
      </c>
      <c r="J67">
        <f>COUNTIFS(Data!$D$2:$D$66,"Futurist",Data!$H$2:$H$66,"&gt;1999",Data!$M$2:$M$66,"&lt;"&amp;'Cumulative distributions'!$A67)/COUNTIFS(Data!$M$2:$M$66,"&gt;0",Data!$D$2:$D$66,"Futurist",Data!$H$2:$H$66,"&gt;1999")</f>
        <v>0.2857142857142857</v>
      </c>
      <c r="K67">
        <f>COUNTIFS(Data!$D$2:$D$66,"Other",Data!$H$2:$H$66,"&lt;2000",Data!$M$2:$M$66,"&lt;"&amp;'Cumulative distributions'!$A67)/COUNTIFS(Data!$M$2:$M$66,"&gt;0",Data!$D$2:$D$66,"Other",Data!$H$2:$H$66,"&lt;2000")</f>
        <v>0.3333333333333333</v>
      </c>
      <c r="L67">
        <f>COUNTIFS(Data!$D$2:$D$66,"Other",Data!$H$2:$H$66,"&gt;1999",Data!$M$2:$M$66,"&lt;"&amp;'Cumulative distributions'!$A67)/COUNTIFS(Data!$M$2:$M$66,"&gt;0",Data!$D$2:$D$66,"Other",Data!$H$2:$H$66,"&gt;1999")</f>
        <v>0</v>
      </c>
      <c r="N67">
        <f>COUNTIFS(Data!$D$2:$D$66,"AGI",Data!$M$2:$M$66,"&lt;"&amp;'Cumulative distributions'!$A67)/COUNTIFS(Data!$M$2:$M$66,"&gt;0",Data!$D$2:$D$66,"AGI")</f>
        <v>0.07692307692307693</v>
      </c>
      <c r="O67">
        <f>COUNTIFS(Data!$D$2:$D$66,"AI",Data!$M$2:$M$66,"&lt;"&amp;'Cumulative distributions'!$A67)/COUNTIFS(Data!$M$2:$M$66,"&gt;0",Data!$D$2:$D$66,"AI")</f>
        <v>0.22727272727272727</v>
      </c>
      <c r="P67">
        <f>COUNTIFS(Data!$D$2:$D$66,"Futurist",Data!$M$2:$M$66,"&lt;"&amp;'Cumulative distributions'!$A67)/COUNTIFS(Data!$M$2:$M$66,"&gt;0",Data!$D$2:$D$66,"Futurist")</f>
        <v>0.3333333333333333</v>
      </c>
      <c r="Q67">
        <f>COUNTIFS(Data!$D$2:$D$66,"Other",Data!$M$2:$M$66,"&lt;"&amp;'Cumulative distributions'!$A67)/COUNTIFS(Data!$M$2:$M$66,"&gt;0",Data!$D$2:$D$66,"Other")</f>
        <v>0.125</v>
      </c>
      <c r="S67">
        <f>COUNTIFS(Data!$H$2:$H$66,"&lt;2000",Data!$M$2:$M$66,"&lt;"&amp;'Cumulative distributions'!$A67)/COUNTIFS(Data!$M$2:$M$66,"&gt;0",Data!$H$2:$H$66,"&lt;2000")</f>
        <v>0.5</v>
      </c>
      <c r="T67">
        <f>COUNTIFS(Data!$H$2:$H$66,"&gt;1999",Data!$M$2:$M$66,"&lt;"&amp;'Cumulative distributions'!$A67)/COUNTIFS(Data!$M$2:$M$66,"&gt;0",Data!$H$2:$H$66,"&gt;1999")</f>
        <v>0.075</v>
      </c>
      <c r="V67">
        <f>COUNTIFS(Data!$AD$2:$AD$66,1,Data!$H$2:$H$66,"&gt;1999",Data!$M$2:$M$66,"&lt;"&amp;'Cumulative distributions'!$A67)/COUNTIFS(Data!$M$2:$M$66,"&gt;0",Data!$AD$2:$AD$66,1,Data!$H$2:$H$66,"&gt;1999")</f>
        <v>0.09090909090909091</v>
      </c>
      <c r="W67">
        <f>COUNTIFS(Data!$AD$2:$AD$66,0,Data!$H$2:$H$66,"&gt;1999",Data!$M$2:$M$66,"&lt;"&amp;'Cumulative distributions'!$A67)/COUNTIFS(Data!$M$2:$M$66,"&gt;0",Data!$AD$2:$AD$66,0,Data!$H$2:$H$66,"&gt;1999")</f>
        <v>0.09090909090909091</v>
      </c>
      <c r="AH67">
        <f t="shared" si="0"/>
        <v>0</v>
      </c>
    </row>
    <row r="68" spans="1:34" ht="12.75">
      <c r="A68">
        <v>2026</v>
      </c>
      <c r="B68">
        <f>COUNTIF(Data!$M$2:$M$66,"&lt;"&amp;A68)/COUNT(Data!$M$2:$M$66)</f>
        <v>0.22413793103448276</v>
      </c>
      <c r="C68">
        <f>COUNTIF(Data!$L$2:$L$66,"&lt;"&amp;A68)/COUNT(Data!$L$2:$L$66)</f>
        <v>0.2641509433962264</v>
      </c>
      <c r="E68">
        <f>COUNTIFS(Data!$D$2:$D$66,"AI",Data!$H$2:$H$66,"&lt;2000",Data!$M$2:$M$66,"&lt;"&amp;'Cumulative distributions'!$A68)/COUNTIFS(Data!$M$2:$M$66,"&gt;0",Data!$D$2:$D$66,"AI",Data!$H$2:$H$66,"&lt;2000")</f>
        <v>0.7142857142857143</v>
      </c>
      <c r="F68">
        <f>COUNTIFS(Data!$D$2:$D$66,"AI",Data!$H$2:$H$66,"&gt;1999",Data!$M$2:$M$66,"&lt;"&amp;'Cumulative distributions'!$A68)/COUNTIFS(Data!$M$2:$M$66,"&gt;0",Data!$D$2:$D$66,"AI",Data!$H$2:$H$66,"&gt;1999")</f>
        <v>0</v>
      </c>
      <c r="G68" t="e">
        <f>COUNTIFS(Data!$D$2:$D$66,"AGI",Data!$H$2:$H$66,"&lt;2000",Data!$M$2:$M$66,"&lt;"&amp;'Cumulative distributions'!$A68)/COUNTIFS(Data!$M$2:$M$66,"&gt;0",Data!$D$2:$D$66,"AGI",Data!$H$2:$H$66,"&lt;2000")</f>
        <v>#DIV/0!</v>
      </c>
      <c r="H68">
        <f>COUNTIFS(Data!$D$2:$D$66,"AGI",Data!$H$2:$H$66,"&gt;1999",Data!$M$2:$M$66,"&lt;"&amp;'Cumulative distributions'!$A68)/COUNTIFS(Data!$M$2:$M$66,"&gt;0",Data!$D$2:$D$66,"AGI",Data!$H$2:$H$66,"&gt;1999")</f>
        <v>0.15384615384615385</v>
      </c>
      <c r="I68">
        <f>COUNTIFS(Data!$D$2:$D$66,"Futurist",Data!$H$2:$H$66,"&lt;2000",Data!$M$2:$M$66,"&lt;"&amp;'Cumulative distributions'!$A68)/COUNTIFS(Data!$M$2:$M$66,"&gt;0",Data!$D$2:$D$66,"Futurist",Data!$H$2:$H$66,"&lt;2000")</f>
        <v>0.375</v>
      </c>
      <c r="J68">
        <f>COUNTIFS(Data!$D$2:$D$66,"Futurist",Data!$H$2:$H$66,"&gt;1999",Data!$M$2:$M$66,"&lt;"&amp;'Cumulative distributions'!$A68)/COUNTIFS(Data!$M$2:$M$66,"&gt;0",Data!$D$2:$D$66,"Futurist",Data!$H$2:$H$66,"&gt;1999")</f>
        <v>0.2857142857142857</v>
      </c>
      <c r="K68">
        <f>COUNTIFS(Data!$D$2:$D$66,"Other",Data!$H$2:$H$66,"&lt;2000",Data!$M$2:$M$66,"&lt;"&amp;'Cumulative distributions'!$A68)/COUNTIFS(Data!$M$2:$M$66,"&gt;0",Data!$D$2:$D$66,"Other",Data!$H$2:$H$66,"&lt;2000")</f>
        <v>0.3333333333333333</v>
      </c>
      <c r="L68">
        <f>COUNTIFS(Data!$D$2:$D$66,"Other",Data!$H$2:$H$66,"&gt;1999",Data!$M$2:$M$66,"&lt;"&amp;'Cumulative distributions'!$A68)/COUNTIFS(Data!$M$2:$M$66,"&gt;0",Data!$D$2:$D$66,"Other",Data!$H$2:$H$66,"&gt;1999")</f>
        <v>0</v>
      </c>
      <c r="N68">
        <f>COUNTIFS(Data!$D$2:$D$66,"AGI",Data!$M$2:$M$66,"&lt;"&amp;'Cumulative distributions'!$A68)/COUNTIFS(Data!$M$2:$M$66,"&gt;0",Data!$D$2:$D$66,"AGI")</f>
        <v>0.15384615384615385</v>
      </c>
      <c r="O68">
        <f>COUNTIFS(Data!$D$2:$D$66,"AI",Data!$M$2:$M$66,"&lt;"&amp;'Cumulative distributions'!$A68)/COUNTIFS(Data!$M$2:$M$66,"&gt;0",Data!$D$2:$D$66,"AI")</f>
        <v>0.22727272727272727</v>
      </c>
      <c r="P68">
        <f>COUNTIFS(Data!$D$2:$D$66,"Futurist",Data!$M$2:$M$66,"&lt;"&amp;'Cumulative distributions'!$A68)/COUNTIFS(Data!$M$2:$M$66,"&gt;0",Data!$D$2:$D$66,"Futurist")</f>
        <v>0.3333333333333333</v>
      </c>
      <c r="Q68">
        <f>COUNTIFS(Data!$D$2:$D$66,"Other",Data!$M$2:$M$66,"&lt;"&amp;'Cumulative distributions'!$A68)/COUNTIFS(Data!$M$2:$M$66,"&gt;0",Data!$D$2:$D$66,"Other")</f>
        <v>0.125</v>
      </c>
      <c r="S68">
        <f>COUNTIFS(Data!$H$2:$H$66,"&lt;2000",Data!$M$2:$M$66,"&lt;"&amp;'Cumulative distributions'!$A68)/COUNTIFS(Data!$M$2:$M$66,"&gt;0",Data!$H$2:$H$66,"&lt;2000")</f>
        <v>0.5</v>
      </c>
      <c r="T68">
        <f>COUNTIFS(Data!$H$2:$H$66,"&gt;1999",Data!$M$2:$M$66,"&lt;"&amp;'Cumulative distributions'!$A68)/COUNTIFS(Data!$M$2:$M$66,"&gt;0",Data!$H$2:$H$66,"&gt;1999")</f>
        <v>0.1</v>
      </c>
      <c r="V68">
        <f>COUNTIFS(Data!$AD$2:$AD$66,1,Data!$H$2:$H$66,"&gt;1999",Data!$M$2:$M$66,"&lt;"&amp;'Cumulative distributions'!$A68)/COUNTIFS(Data!$M$2:$M$66,"&gt;0",Data!$AD$2:$AD$66,1,Data!$H$2:$H$66,"&gt;1999")</f>
        <v>0.13636363636363635</v>
      </c>
      <c r="W68">
        <f>COUNTIFS(Data!$AD$2:$AD$66,0,Data!$H$2:$H$66,"&gt;1999",Data!$M$2:$M$66,"&lt;"&amp;'Cumulative distributions'!$A68)/COUNTIFS(Data!$M$2:$M$66,"&gt;0",Data!$AD$2:$AD$66,0,Data!$H$2:$H$66,"&gt;1999")</f>
        <v>0.09090909090909091</v>
      </c>
      <c r="AH68">
        <f aca="true" t="shared" si="1" ref="AH68:AH131">IF(AND(V68&gt;0.1,(NOT(V67&gt;0.1))),A68,AH67)</f>
        <v>2026</v>
      </c>
    </row>
    <row r="69" spans="1:34" ht="12.75">
      <c r="A69">
        <v>2027</v>
      </c>
      <c r="B69">
        <f>COUNTIF(Data!$M$2:$M$66,"&lt;"&amp;A69)/COUNT(Data!$M$2:$M$66)</f>
        <v>0.25862068965517243</v>
      </c>
      <c r="C69">
        <f>COUNTIF(Data!$L$2:$L$66,"&lt;"&amp;A69)/COUNT(Data!$L$2:$L$66)</f>
        <v>0.2830188679245283</v>
      </c>
      <c r="E69">
        <f>COUNTIFS(Data!$D$2:$D$66,"AI",Data!$H$2:$H$66,"&lt;2000",Data!$M$2:$M$66,"&lt;"&amp;'Cumulative distributions'!$A69)/COUNTIFS(Data!$M$2:$M$66,"&gt;0",Data!$D$2:$D$66,"AI",Data!$H$2:$H$66,"&lt;2000")</f>
        <v>0.7142857142857143</v>
      </c>
      <c r="F69">
        <f>COUNTIFS(Data!$D$2:$D$66,"AI",Data!$H$2:$H$66,"&gt;1999",Data!$M$2:$M$66,"&lt;"&amp;'Cumulative distributions'!$A69)/COUNTIFS(Data!$M$2:$M$66,"&gt;0",Data!$D$2:$D$66,"AI",Data!$H$2:$H$66,"&gt;1999")</f>
        <v>0.06666666666666667</v>
      </c>
      <c r="G69" t="e">
        <f>COUNTIFS(Data!$D$2:$D$66,"AGI",Data!$H$2:$H$66,"&lt;2000",Data!$M$2:$M$66,"&lt;"&amp;'Cumulative distributions'!$A69)/COUNTIFS(Data!$M$2:$M$66,"&gt;0",Data!$D$2:$D$66,"AGI",Data!$H$2:$H$66,"&lt;2000")</f>
        <v>#DIV/0!</v>
      </c>
      <c r="H69">
        <f>COUNTIFS(Data!$D$2:$D$66,"AGI",Data!$H$2:$H$66,"&gt;1999",Data!$M$2:$M$66,"&lt;"&amp;'Cumulative distributions'!$A69)/COUNTIFS(Data!$M$2:$M$66,"&gt;0",Data!$D$2:$D$66,"AGI",Data!$H$2:$H$66,"&gt;1999")</f>
        <v>0.23076923076923078</v>
      </c>
      <c r="I69">
        <f>COUNTIFS(Data!$D$2:$D$66,"Futurist",Data!$H$2:$H$66,"&lt;2000",Data!$M$2:$M$66,"&lt;"&amp;'Cumulative distributions'!$A69)/COUNTIFS(Data!$M$2:$M$66,"&gt;0",Data!$D$2:$D$66,"Futurist",Data!$H$2:$H$66,"&lt;2000")</f>
        <v>0.375</v>
      </c>
      <c r="J69">
        <f>COUNTIFS(Data!$D$2:$D$66,"Futurist",Data!$H$2:$H$66,"&gt;1999",Data!$M$2:$M$66,"&lt;"&amp;'Cumulative distributions'!$A69)/COUNTIFS(Data!$M$2:$M$66,"&gt;0",Data!$D$2:$D$66,"Futurist",Data!$H$2:$H$66,"&gt;1999")</f>
        <v>0.2857142857142857</v>
      </c>
      <c r="K69">
        <f>COUNTIFS(Data!$D$2:$D$66,"Other",Data!$H$2:$H$66,"&lt;2000",Data!$M$2:$M$66,"&lt;"&amp;'Cumulative distributions'!$A69)/COUNTIFS(Data!$M$2:$M$66,"&gt;0",Data!$D$2:$D$66,"Other",Data!$H$2:$H$66,"&lt;2000")</f>
        <v>0.3333333333333333</v>
      </c>
      <c r="L69">
        <f>COUNTIFS(Data!$D$2:$D$66,"Other",Data!$H$2:$H$66,"&gt;1999",Data!$M$2:$M$66,"&lt;"&amp;'Cumulative distributions'!$A69)/COUNTIFS(Data!$M$2:$M$66,"&gt;0",Data!$D$2:$D$66,"Other",Data!$H$2:$H$66,"&gt;1999")</f>
        <v>0</v>
      </c>
      <c r="N69">
        <f>COUNTIFS(Data!$D$2:$D$66,"AGI",Data!$M$2:$M$66,"&lt;"&amp;'Cumulative distributions'!$A69)/COUNTIFS(Data!$M$2:$M$66,"&gt;0",Data!$D$2:$D$66,"AGI")</f>
        <v>0.23076923076923078</v>
      </c>
      <c r="O69">
        <f>COUNTIFS(Data!$D$2:$D$66,"AI",Data!$M$2:$M$66,"&lt;"&amp;'Cumulative distributions'!$A69)/COUNTIFS(Data!$M$2:$M$66,"&gt;0",Data!$D$2:$D$66,"AI")</f>
        <v>0.2727272727272727</v>
      </c>
      <c r="P69">
        <f>COUNTIFS(Data!$D$2:$D$66,"Futurist",Data!$M$2:$M$66,"&lt;"&amp;'Cumulative distributions'!$A69)/COUNTIFS(Data!$M$2:$M$66,"&gt;0",Data!$D$2:$D$66,"Futurist")</f>
        <v>0.3333333333333333</v>
      </c>
      <c r="Q69">
        <f>COUNTIFS(Data!$D$2:$D$66,"Other",Data!$M$2:$M$66,"&lt;"&amp;'Cumulative distributions'!$A69)/COUNTIFS(Data!$M$2:$M$66,"&gt;0",Data!$D$2:$D$66,"Other")</f>
        <v>0.125</v>
      </c>
      <c r="S69">
        <f>COUNTIFS(Data!$H$2:$H$66,"&lt;2000",Data!$M$2:$M$66,"&lt;"&amp;'Cumulative distributions'!$A69)/COUNTIFS(Data!$M$2:$M$66,"&gt;0",Data!$H$2:$H$66,"&lt;2000")</f>
        <v>0.5</v>
      </c>
      <c r="T69">
        <f>COUNTIFS(Data!$H$2:$H$66,"&gt;1999",Data!$M$2:$M$66,"&lt;"&amp;'Cumulative distributions'!$A69)/COUNTIFS(Data!$M$2:$M$66,"&gt;0",Data!$H$2:$H$66,"&gt;1999")</f>
        <v>0.15</v>
      </c>
      <c r="V69">
        <f>COUNTIFS(Data!$AD$2:$AD$66,1,Data!$H$2:$H$66,"&gt;1999",Data!$M$2:$M$66,"&lt;"&amp;'Cumulative distributions'!$A69)/COUNTIFS(Data!$M$2:$M$66,"&gt;0",Data!$AD$2:$AD$66,1,Data!$H$2:$H$66,"&gt;1999")</f>
        <v>0.22727272727272727</v>
      </c>
      <c r="W69">
        <f>COUNTIFS(Data!$AD$2:$AD$66,0,Data!$H$2:$H$66,"&gt;1999",Data!$M$2:$M$66,"&lt;"&amp;'Cumulative distributions'!$A69)/COUNTIFS(Data!$M$2:$M$66,"&gt;0",Data!$AD$2:$AD$66,0,Data!$H$2:$H$66,"&gt;1999")</f>
        <v>0.09090909090909091</v>
      </c>
      <c r="AH69">
        <f t="shared" si="1"/>
        <v>2026</v>
      </c>
    </row>
    <row r="70" spans="1:34" ht="12.75">
      <c r="A70">
        <v>2028</v>
      </c>
      <c r="B70">
        <f>COUNTIF(Data!$M$2:$M$66,"&lt;"&amp;A70)/COUNT(Data!$M$2:$M$66)</f>
        <v>0.27586206896551724</v>
      </c>
      <c r="C70">
        <f>COUNTIF(Data!$L$2:$L$66,"&lt;"&amp;A70)/COUNT(Data!$L$2:$L$66)</f>
        <v>0.3018867924528302</v>
      </c>
      <c r="E70">
        <f>COUNTIFS(Data!$D$2:$D$66,"AI",Data!$H$2:$H$66,"&lt;2000",Data!$M$2:$M$66,"&lt;"&amp;'Cumulative distributions'!$A70)/COUNTIFS(Data!$M$2:$M$66,"&gt;0",Data!$D$2:$D$66,"AI",Data!$H$2:$H$66,"&lt;2000")</f>
        <v>0.7142857142857143</v>
      </c>
      <c r="F70">
        <f>COUNTIFS(Data!$D$2:$D$66,"AI",Data!$H$2:$H$66,"&gt;1999",Data!$M$2:$M$66,"&lt;"&amp;'Cumulative distributions'!$A70)/COUNTIFS(Data!$M$2:$M$66,"&gt;0",Data!$D$2:$D$66,"AI",Data!$H$2:$H$66,"&gt;1999")</f>
        <v>0.06666666666666667</v>
      </c>
      <c r="G70" t="e">
        <f>COUNTIFS(Data!$D$2:$D$66,"AGI",Data!$H$2:$H$66,"&lt;2000",Data!$M$2:$M$66,"&lt;"&amp;'Cumulative distributions'!$A70)/COUNTIFS(Data!$M$2:$M$66,"&gt;0",Data!$D$2:$D$66,"AGI",Data!$H$2:$H$66,"&lt;2000")</f>
        <v>#DIV/0!</v>
      </c>
      <c r="H70">
        <f>COUNTIFS(Data!$D$2:$D$66,"AGI",Data!$H$2:$H$66,"&gt;1999",Data!$M$2:$M$66,"&lt;"&amp;'Cumulative distributions'!$A70)/COUNTIFS(Data!$M$2:$M$66,"&gt;0",Data!$D$2:$D$66,"AGI",Data!$H$2:$H$66,"&gt;1999")</f>
        <v>0.3076923076923077</v>
      </c>
      <c r="I70">
        <f>COUNTIFS(Data!$D$2:$D$66,"Futurist",Data!$H$2:$H$66,"&lt;2000",Data!$M$2:$M$66,"&lt;"&amp;'Cumulative distributions'!$A70)/COUNTIFS(Data!$M$2:$M$66,"&gt;0",Data!$D$2:$D$66,"Futurist",Data!$H$2:$H$66,"&lt;2000")</f>
        <v>0.375</v>
      </c>
      <c r="J70">
        <f>COUNTIFS(Data!$D$2:$D$66,"Futurist",Data!$H$2:$H$66,"&gt;1999",Data!$M$2:$M$66,"&lt;"&amp;'Cumulative distributions'!$A70)/COUNTIFS(Data!$M$2:$M$66,"&gt;0",Data!$D$2:$D$66,"Futurist",Data!$H$2:$H$66,"&gt;1999")</f>
        <v>0.2857142857142857</v>
      </c>
      <c r="K70">
        <f>COUNTIFS(Data!$D$2:$D$66,"Other",Data!$H$2:$H$66,"&lt;2000",Data!$M$2:$M$66,"&lt;"&amp;'Cumulative distributions'!$A70)/COUNTIFS(Data!$M$2:$M$66,"&gt;0",Data!$D$2:$D$66,"Other",Data!$H$2:$H$66,"&lt;2000")</f>
        <v>0.3333333333333333</v>
      </c>
      <c r="L70">
        <f>COUNTIFS(Data!$D$2:$D$66,"Other",Data!$H$2:$H$66,"&gt;1999",Data!$M$2:$M$66,"&lt;"&amp;'Cumulative distributions'!$A70)/COUNTIFS(Data!$M$2:$M$66,"&gt;0",Data!$D$2:$D$66,"Other",Data!$H$2:$H$66,"&gt;1999")</f>
        <v>0</v>
      </c>
      <c r="N70">
        <f>COUNTIFS(Data!$D$2:$D$66,"AGI",Data!$M$2:$M$66,"&lt;"&amp;'Cumulative distributions'!$A70)/COUNTIFS(Data!$M$2:$M$66,"&gt;0",Data!$D$2:$D$66,"AGI")</f>
        <v>0.3076923076923077</v>
      </c>
      <c r="O70">
        <f>COUNTIFS(Data!$D$2:$D$66,"AI",Data!$M$2:$M$66,"&lt;"&amp;'Cumulative distributions'!$A70)/COUNTIFS(Data!$M$2:$M$66,"&gt;0",Data!$D$2:$D$66,"AI")</f>
        <v>0.2727272727272727</v>
      </c>
      <c r="P70">
        <f>COUNTIFS(Data!$D$2:$D$66,"Futurist",Data!$M$2:$M$66,"&lt;"&amp;'Cumulative distributions'!$A70)/COUNTIFS(Data!$M$2:$M$66,"&gt;0",Data!$D$2:$D$66,"Futurist")</f>
        <v>0.3333333333333333</v>
      </c>
      <c r="Q70">
        <f>COUNTIFS(Data!$D$2:$D$66,"Other",Data!$M$2:$M$66,"&lt;"&amp;'Cumulative distributions'!$A70)/COUNTIFS(Data!$M$2:$M$66,"&gt;0",Data!$D$2:$D$66,"Other")</f>
        <v>0.125</v>
      </c>
      <c r="S70">
        <f>COUNTIFS(Data!$H$2:$H$66,"&lt;2000",Data!$M$2:$M$66,"&lt;"&amp;'Cumulative distributions'!$A70)/COUNTIFS(Data!$M$2:$M$66,"&gt;0",Data!$H$2:$H$66,"&lt;2000")</f>
        <v>0.5</v>
      </c>
      <c r="T70">
        <f>COUNTIFS(Data!$H$2:$H$66,"&gt;1999",Data!$M$2:$M$66,"&lt;"&amp;'Cumulative distributions'!$A70)/COUNTIFS(Data!$M$2:$M$66,"&gt;0",Data!$H$2:$H$66,"&gt;1999")</f>
        <v>0.175</v>
      </c>
      <c r="V70">
        <f>COUNTIFS(Data!$AD$2:$AD$66,1,Data!$H$2:$H$66,"&gt;1999",Data!$M$2:$M$66,"&lt;"&amp;'Cumulative distributions'!$A70)/COUNTIFS(Data!$M$2:$M$66,"&gt;0",Data!$AD$2:$AD$66,1,Data!$H$2:$H$66,"&gt;1999")</f>
        <v>0.2727272727272727</v>
      </c>
      <c r="W70">
        <f>COUNTIFS(Data!$AD$2:$AD$66,0,Data!$H$2:$H$66,"&gt;1999",Data!$M$2:$M$66,"&lt;"&amp;'Cumulative distributions'!$A70)/COUNTIFS(Data!$M$2:$M$66,"&gt;0",Data!$AD$2:$AD$66,0,Data!$H$2:$H$66,"&gt;1999")</f>
        <v>0.09090909090909091</v>
      </c>
      <c r="AH70">
        <f t="shared" si="1"/>
        <v>2026</v>
      </c>
    </row>
    <row r="71" spans="1:34" ht="12.75">
      <c r="A71">
        <v>2029</v>
      </c>
      <c r="B71">
        <f>COUNTIF(Data!$M$2:$M$66,"&lt;"&amp;A71)/COUNT(Data!$M$2:$M$66)</f>
        <v>0.29310344827586204</v>
      </c>
      <c r="C71">
        <f>COUNTIF(Data!$L$2:$L$66,"&lt;"&amp;A71)/COUNT(Data!$L$2:$L$66)</f>
        <v>0.33962264150943394</v>
      </c>
      <c r="E71">
        <f>COUNTIFS(Data!$D$2:$D$66,"AI",Data!$H$2:$H$66,"&lt;2000",Data!$M$2:$M$66,"&lt;"&amp;'Cumulative distributions'!$A71)/COUNTIFS(Data!$M$2:$M$66,"&gt;0",Data!$D$2:$D$66,"AI",Data!$H$2:$H$66,"&lt;2000")</f>
        <v>0.8571428571428571</v>
      </c>
      <c r="F71">
        <f>COUNTIFS(Data!$D$2:$D$66,"AI",Data!$H$2:$H$66,"&gt;1999",Data!$M$2:$M$66,"&lt;"&amp;'Cumulative distributions'!$A71)/COUNTIFS(Data!$M$2:$M$66,"&gt;0",Data!$D$2:$D$66,"AI",Data!$H$2:$H$66,"&gt;1999")</f>
        <v>0.06666666666666667</v>
      </c>
      <c r="G71" t="e">
        <f>COUNTIFS(Data!$D$2:$D$66,"AGI",Data!$H$2:$H$66,"&lt;2000",Data!$M$2:$M$66,"&lt;"&amp;'Cumulative distributions'!$A71)/COUNTIFS(Data!$M$2:$M$66,"&gt;0",Data!$D$2:$D$66,"AGI",Data!$H$2:$H$66,"&lt;2000")</f>
        <v>#DIV/0!</v>
      </c>
      <c r="H71">
        <f>COUNTIFS(Data!$D$2:$D$66,"AGI",Data!$H$2:$H$66,"&gt;1999",Data!$M$2:$M$66,"&lt;"&amp;'Cumulative distributions'!$A71)/COUNTIFS(Data!$M$2:$M$66,"&gt;0",Data!$D$2:$D$66,"AGI",Data!$H$2:$H$66,"&gt;1999")</f>
        <v>0.3076923076923077</v>
      </c>
      <c r="I71">
        <f>COUNTIFS(Data!$D$2:$D$66,"Futurist",Data!$H$2:$H$66,"&lt;2000",Data!$M$2:$M$66,"&lt;"&amp;'Cumulative distributions'!$A71)/COUNTIFS(Data!$M$2:$M$66,"&gt;0",Data!$D$2:$D$66,"Futurist",Data!$H$2:$H$66,"&lt;2000")</f>
        <v>0.375</v>
      </c>
      <c r="J71">
        <f>COUNTIFS(Data!$D$2:$D$66,"Futurist",Data!$H$2:$H$66,"&gt;1999",Data!$M$2:$M$66,"&lt;"&amp;'Cumulative distributions'!$A71)/COUNTIFS(Data!$M$2:$M$66,"&gt;0",Data!$D$2:$D$66,"Futurist",Data!$H$2:$H$66,"&gt;1999")</f>
        <v>0.2857142857142857</v>
      </c>
      <c r="K71">
        <f>COUNTIFS(Data!$D$2:$D$66,"Other",Data!$H$2:$H$66,"&lt;2000",Data!$M$2:$M$66,"&lt;"&amp;'Cumulative distributions'!$A71)/COUNTIFS(Data!$M$2:$M$66,"&gt;0",Data!$D$2:$D$66,"Other",Data!$H$2:$H$66,"&lt;2000")</f>
        <v>0.3333333333333333</v>
      </c>
      <c r="L71">
        <f>COUNTIFS(Data!$D$2:$D$66,"Other",Data!$H$2:$H$66,"&gt;1999",Data!$M$2:$M$66,"&lt;"&amp;'Cumulative distributions'!$A71)/COUNTIFS(Data!$M$2:$M$66,"&gt;0",Data!$D$2:$D$66,"Other",Data!$H$2:$H$66,"&gt;1999")</f>
        <v>0</v>
      </c>
      <c r="N71">
        <f>COUNTIFS(Data!$D$2:$D$66,"AGI",Data!$M$2:$M$66,"&lt;"&amp;'Cumulative distributions'!$A71)/COUNTIFS(Data!$M$2:$M$66,"&gt;0",Data!$D$2:$D$66,"AGI")</f>
        <v>0.3076923076923077</v>
      </c>
      <c r="O71">
        <f>COUNTIFS(Data!$D$2:$D$66,"AI",Data!$M$2:$M$66,"&lt;"&amp;'Cumulative distributions'!$A71)/COUNTIFS(Data!$M$2:$M$66,"&gt;0",Data!$D$2:$D$66,"AI")</f>
        <v>0.3181818181818182</v>
      </c>
      <c r="P71">
        <f>COUNTIFS(Data!$D$2:$D$66,"Futurist",Data!$M$2:$M$66,"&lt;"&amp;'Cumulative distributions'!$A71)/COUNTIFS(Data!$M$2:$M$66,"&gt;0",Data!$D$2:$D$66,"Futurist")</f>
        <v>0.3333333333333333</v>
      </c>
      <c r="Q71">
        <f>COUNTIFS(Data!$D$2:$D$66,"Other",Data!$M$2:$M$66,"&lt;"&amp;'Cumulative distributions'!$A71)/COUNTIFS(Data!$M$2:$M$66,"&gt;0",Data!$D$2:$D$66,"Other")</f>
        <v>0.125</v>
      </c>
      <c r="S71">
        <f>COUNTIFS(Data!$H$2:$H$66,"&lt;2000",Data!$M$2:$M$66,"&lt;"&amp;'Cumulative distributions'!$A71)/COUNTIFS(Data!$M$2:$M$66,"&gt;0",Data!$H$2:$H$66,"&lt;2000")</f>
        <v>0.5555555555555556</v>
      </c>
      <c r="T71">
        <f>COUNTIFS(Data!$H$2:$H$66,"&gt;1999",Data!$M$2:$M$66,"&lt;"&amp;'Cumulative distributions'!$A71)/COUNTIFS(Data!$M$2:$M$66,"&gt;0",Data!$H$2:$H$66,"&gt;1999")</f>
        <v>0.175</v>
      </c>
      <c r="V71">
        <f>COUNTIFS(Data!$AD$2:$AD$66,1,Data!$H$2:$H$66,"&gt;1999",Data!$M$2:$M$66,"&lt;"&amp;'Cumulative distributions'!$A71)/COUNTIFS(Data!$M$2:$M$66,"&gt;0",Data!$AD$2:$AD$66,1,Data!$H$2:$H$66,"&gt;1999")</f>
        <v>0.2727272727272727</v>
      </c>
      <c r="W71">
        <f>COUNTIFS(Data!$AD$2:$AD$66,0,Data!$H$2:$H$66,"&gt;1999",Data!$M$2:$M$66,"&lt;"&amp;'Cumulative distributions'!$A71)/COUNTIFS(Data!$M$2:$M$66,"&gt;0",Data!$AD$2:$AD$66,0,Data!$H$2:$H$66,"&gt;1999")</f>
        <v>0.09090909090909091</v>
      </c>
      <c r="AH71">
        <f t="shared" si="1"/>
        <v>2026</v>
      </c>
    </row>
    <row r="72" spans="1:34" ht="12.75">
      <c r="A72">
        <v>2030</v>
      </c>
      <c r="B72">
        <f>COUNTIF(Data!$M$2:$M$66,"&lt;"&amp;A72)/COUNT(Data!$M$2:$M$66)</f>
        <v>0.3103448275862069</v>
      </c>
      <c r="C72">
        <f>COUNTIF(Data!$L$2:$L$66,"&lt;"&amp;A72)/COUNT(Data!$L$2:$L$66)</f>
        <v>0.33962264150943394</v>
      </c>
      <c r="E72">
        <f>COUNTIFS(Data!$D$2:$D$66,"AI",Data!$H$2:$H$66,"&lt;2000",Data!$M$2:$M$66,"&lt;"&amp;'Cumulative distributions'!$A72)/COUNTIFS(Data!$M$2:$M$66,"&gt;0",Data!$D$2:$D$66,"AI",Data!$H$2:$H$66,"&lt;2000")</f>
        <v>0.8571428571428571</v>
      </c>
      <c r="F72">
        <f>COUNTIFS(Data!$D$2:$D$66,"AI",Data!$H$2:$H$66,"&gt;1999",Data!$M$2:$M$66,"&lt;"&amp;'Cumulative distributions'!$A72)/COUNTIFS(Data!$M$2:$M$66,"&gt;0",Data!$D$2:$D$66,"AI",Data!$H$2:$H$66,"&gt;1999")</f>
        <v>0.06666666666666667</v>
      </c>
      <c r="G72" t="e">
        <f>COUNTIFS(Data!$D$2:$D$66,"AGI",Data!$H$2:$H$66,"&lt;2000",Data!$M$2:$M$66,"&lt;"&amp;'Cumulative distributions'!$A72)/COUNTIFS(Data!$M$2:$M$66,"&gt;0",Data!$D$2:$D$66,"AGI",Data!$H$2:$H$66,"&lt;2000")</f>
        <v>#DIV/0!</v>
      </c>
      <c r="H72">
        <f>COUNTIFS(Data!$D$2:$D$66,"AGI",Data!$H$2:$H$66,"&gt;1999",Data!$M$2:$M$66,"&lt;"&amp;'Cumulative distributions'!$A72)/COUNTIFS(Data!$M$2:$M$66,"&gt;0",Data!$D$2:$D$66,"AGI",Data!$H$2:$H$66,"&gt;1999")</f>
        <v>0.3076923076923077</v>
      </c>
      <c r="I72">
        <f>COUNTIFS(Data!$D$2:$D$66,"Futurist",Data!$H$2:$H$66,"&lt;2000",Data!$M$2:$M$66,"&lt;"&amp;'Cumulative distributions'!$A72)/COUNTIFS(Data!$M$2:$M$66,"&gt;0",Data!$D$2:$D$66,"Futurist",Data!$H$2:$H$66,"&lt;2000")</f>
        <v>0.375</v>
      </c>
      <c r="J72">
        <f>COUNTIFS(Data!$D$2:$D$66,"Futurist",Data!$H$2:$H$66,"&gt;1999",Data!$M$2:$M$66,"&lt;"&amp;'Cumulative distributions'!$A72)/COUNTIFS(Data!$M$2:$M$66,"&gt;0",Data!$D$2:$D$66,"Futurist",Data!$H$2:$H$66,"&gt;1999")</f>
        <v>0.42857142857142855</v>
      </c>
      <c r="K72">
        <f>COUNTIFS(Data!$D$2:$D$66,"Other",Data!$H$2:$H$66,"&lt;2000",Data!$M$2:$M$66,"&lt;"&amp;'Cumulative distributions'!$A72)/COUNTIFS(Data!$M$2:$M$66,"&gt;0",Data!$D$2:$D$66,"Other",Data!$H$2:$H$66,"&lt;2000")</f>
        <v>0.3333333333333333</v>
      </c>
      <c r="L72">
        <f>COUNTIFS(Data!$D$2:$D$66,"Other",Data!$H$2:$H$66,"&gt;1999",Data!$M$2:$M$66,"&lt;"&amp;'Cumulative distributions'!$A72)/COUNTIFS(Data!$M$2:$M$66,"&gt;0",Data!$D$2:$D$66,"Other",Data!$H$2:$H$66,"&gt;1999")</f>
        <v>0</v>
      </c>
      <c r="N72">
        <f>COUNTIFS(Data!$D$2:$D$66,"AGI",Data!$M$2:$M$66,"&lt;"&amp;'Cumulative distributions'!$A72)/COUNTIFS(Data!$M$2:$M$66,"&gt;0",Data!$D$2:$D$66,"AGI")</f>
        <v>0.3076923076923077</v>
      </c>
      <c r="O72">
        <f>COUNTIFS(Data!$D$2:$D$66,"AI",Data!$M$2:$M$66,"&lt;"&amp;'Cumulative distributions'!$A72)/COUNTIFS(Data!$M$2:$M$66,"&gt;0",Data!$D$2:$D$66,"AI")</f>
        <v>0.3181818181818182</v>
      </c>
      <c r="P72">
        <f>COUNTIFS(Data!$D$2:$D$66,"Futurist",Data!$M$2:$M$66,"&lt;"&amp;'Cumulative distributions'!$A72)/COUNTIFS(Data!$M$2:$M$66,"&gt;0",Data!$D$2:$D$66,"Futurist")</f>
        <v>0.4</v>
      </c>
      <c r="Q72">
        <f>COUNTIFS(Data!$D$2:$D$66,"Other",Data!$M$2:$M$66,"&lt;"&amp;'Cumulative distributions'!$A72)/COUNTIFS(Data!$M$2:$M$66,"&gt;0",Data!$D$2:$D$66,"Other")</f>
        <v>0.125</v>
      </c>
      <c r="S72">
        <f>COUNTIFS(Data!$H$2:$H$66,"&lt;2000",Data!$M$2:$M$66,"&lt;"&amp;'Cumulative distributions'!$A72)/COUNTIFS(Data!$M$2:$M$66,"&gt;0",Data!$H$2:$H$66,"&lt;2000")</f>
        <v>0.5555555555555556</v>
      </c>
      <c r="T72">
        <f>COUNTIFS(Data!$H$2:$H$66,"&gt;1999",Data!$M$2:$M$66,"&lt;"&amp;'Cumulative distributions'!$A72)/COUNTIFS(Data!$M$2:$M$66,"&gt;0",Data!$H$2:$H$66,"&gt;1999")</f>
        <v>0.2</v>
      </c>
      <c r="V72">
        <f>COUNTIFS(Data!$AD$2:$AD$66,1,Data!$H$2:$H$66,"&gt;1999",Data!$M$2:$M$66,"&lt;"&amp;'Cumulative distributions'!$A72)/COUNTIFS(Data!$M$2:$M$66,"&gt;0",Data!$AD$2:$AD$66,1,Data!$H$2:$H$66,"&gt;1999")</f>
        <v>0.2727272727272727</v>
      </c>
      <c r="W72">
        <f>COUNTIFS(Data!$AD$2:$AD$66,0,Data!$H$2:$H$66,"&gt;1999",Data!$M$2:$M$66,"&lt;"&amp;'Cumulative distributions'!$A72)/COUNTIFS(Data!$M$2:$M$66,"&gt;0",Data!$AD$2:$AD$66,0,Data!$H$2:$H$66,"&gt;1999")</f>
        <v>0.18181818181818182</v>
      </c>
      <c r="AH72">
        <f t="shared" si="1"/>
        <v>2026</v>
      </c>
    </row>
    <row r="73" spans="1:34" ht="12.75">
      <c r="A73">
        <v>2031</v>
      </c>
      <c r="B73">
        <f>COUNTIF(Data!$M$2:$M$66,"&lt;"&amp;A73)/COUNT(Data!$M$2:$M$66)</f>
        <v>0.43103448275862066</v>
      </c>
      <c r="C73">
        <f>COUNTIF(Data!$L$2:$L$66,"&lt;"&amp;A73)/COUNT(Data!$L$2:$L$66)</f>
        <v>0.4716981132075472</v>
      </c>
      <c r="E73">
        <f>COUNTIFS(Data!$D$2:$D$66,"AI",Data!$H$2:$H$66,"&lt;2000",Data!$M$2:$M$66,"&lt;"&amp;'Cumulative distributions'!$A73)/COUNTIFS(Data!$M$2:$M$66,"&gt;0",Data!$D$2:$D$66,"AI",Data!$H$2:$H$66,"&lt;2000")</f>
        <v>0.8571428571428571</v>
      </c>
      <c r="F73">
        <f>COUNTIFS(Data!$D$2:$D$66,"AI",Data!$H$2:$H$66,"&gt;1999",Data!$M$2:$M$66,"&lt;"&amp;'Cumulative distributions'!$A73)/COUNTIFS(Data!$M$2:$M$66,"&gt;0",Data!$D$2:$D$66,"AI",Data!$H$2:$H$66,"&gt;1999")</f>
        <v>0.2</v>
      </c>
      <c r="G73" t="e">
        <f>COUNTIFS(Data!$D$2:$D$66,"AGI",Data!$H$2:$H$66,"&lt;2000",Data!$M$2:$M$66,"&lt;"&amp;'Cumulative distributions'!$A73)/COUNTIFS(Data!$M$2:$M$66,"&gt;0",Data!$D$2:$D$66,"AGI",Data!$H$2:$H$66,"&lt;2000")</f>
        <v>#DIV/0!</v>
      </c>
      <c r="H73">
        <f>COUNTIFS(Data!$D$2:$D$66,"AGI",Data!$H$2:$H$66,"&gt;1999",Data!$M$2:$M$66,"&lt;"&amp;'Cumulative distributions'!$A73)/COUNTIFS(Data!$M$2:$M$66,"&gt;0",Data!$D$2:$D$66,"AGI",Data!$H$2:$H$66,"&gt;1999")</f>
        <v>0.46153846153846156</v>
      </c>
      <c r="I73">
        <f>COUNTIFS(Data!$D$2:$D$66,"Futurist",Data!$H$2:$H$66,"&lt;2000",Data!$M$2:$M$66,"&lt;"&amp;'Cumulative distributions'!$A73)/COUNTIFS(Data!$M$2:$M$66,"&gt;0",Data!$D$2:$D$66,"Futurist",Data!$H$2:$H$66,"&lt;2000")</f>
        <v>0.625</v>
      </c>
      <c r="J73">
        <f>COUNTIFS(Data!$D$2:$D$66,"Futurist",Data!$H$2:$H$66,"&gt;1999",Data!$M$2:$M$66,"&lt;"&amp;'Cumulative distributions'!$A73)/COUNTIFS(Data!$M$2:$M$66,"&gt;0",Data!$D$2:$D$66,"Futurist",Data!$H$2:$H$66,"&gt;1999")</f>
        <v>0.5714285714285714</v>
      </c>
      <c r="K73">
        <f>COUNTIFS(Data!$D$2:$D$66,"Other",Data!$H$2:$H$66,"&lt;2000",Data!$M$2:$M$66,"&lt;"&amp;'Cumulative distributions'!$A73)/COUNTIFS(Data!$M$2:$M$66,"&gt;0",Data!$D$2:$D$66,"Other",Data!$H$2:$H$66,"&lt;2000")</f>
        <v>0.3333333333333333</v>
      </c>
      <c r="L73">
        <f>COUNTIFS(Data!$D$2:$D$66,"Other",Data!$H$2:$H$66,"&gt;1999",Data!$M$2:$M$66,"&lt;"&amp;'Cumulative distributions'!$A73)/COUNTIFS(Data!$M$2:$M$66,"&gt;0",Data!$D$2:$D$66,"Other",Data!$H$2:$H$66,"&gt;1999")</f>
        <v>0</v>
      </c>
      <c r="N73">
        <f>COUNTIFS(Data!$D$2:$D$66,"AGI",Data!$M$2:$M$66,"&lt;"&amp;'Cumulative distributions'!$A73)/COUNTIFS(Data!$M$2:$M$66,"&gt;0",Data!$D$2:$D$66,"AGI")</f>
        <v>0.46153846153846156</v>
      </c>
      <c r="O73">
        <f>COUNTIFS(Data!$D$2:$D$66,"AI",Data!$M$2:$M$66,"&lt;"&amp;'Cumulative distributions'!$A73)/COUNTIFS(Data!$M$2:$M$66,"&gt;0",Data!$D$2:$D$66,"AI")</f>
        <v>0.4090909090909091</v>
      </c>
      <c r="P73">
        <f>COUNTIFS(Data!$D$2:$D$66,"Futurist",Data!$M$2:$M$66,"&lt;"&amp;'Cumulative distributions'!$A73)/COUNTIFS(Data!$M$2:$M$66,"&gt;0",Data!$D$2:$D$66,"Futurist")</f>
        <v>0.6</v>
      </c>
      <c r="Q73">
        <f>COUNTIFS(Data!$D$2:$D$66,"Other",Data!$M$2:$M$66,"&lt;"&amp;'Cumulative distributions'!$A73)/COUNTIFS(Data!$M$2:$M$66,"&gt;0",Data!$D$2:$D$66,"Other")</f>
        <v>0.125</v>
      </c>
      <c r="S73">
        <f>COUNTIFS(Data!$H$2:$H$66,"&lt;2000",Data!$M$2:$M$66,"&lt;"&amp;'Cumulative distributions'!$A73)/COUNTIFS(Data!$M$2:$M$66,"&gt;0",Data!$H$2:$H$66,"&lt;2000")</f>
        <v>0.6666666666666666</v>
      </c>
      <c r="T73">
        <f>COUNTIFS(Data!$H$2:$H$66,"&gt;1999",Data!$M$2:$M$66,"&lt;"&amp;'Cumulative distributions'!$A73)/COUNTIFS(Data!$M$2:$M$66,"&gt;0",Data!$H$2:$H$66,"&gt;1999")</f>
        <v>0.325</v>
      </c>
      <c r="V73">
        <f>COUNTIFS(Data!$AD$2:$AD$66,1,Data!$H$2:$H$66,"&gt;1999",Data!$M$2:$M$66,"&lt;"&amp;'Cumulative distributions'!$A73)/COUNTIFS(Data!$M$2:$M$66,"&gt;0",Data!$AD$2:$AD$66,1,Data!$H$2:$H$66,"&gt;1999")</f>
        <v>0.45454545454545453</v>
      </c>
      <c r="W73">
        <f>COUNTIFS(Data!$AD$2:$AD$66,0,Data!$H$2:$H$66,"&gt;1999",Data!$M$2:$M$66,"&lt;"&amp;'Cumulative distributions'!$A73)/COUNTIFS(Data!$M$2:$M$66,"&gt;0",Data!$AD$2:$AD$66,0,Data!$H$2:$H$66,"&gt;1999")</f>
        <v>0.2727272727272727</v>
      </c>
      <c r="AH73">
        <f t="shared" si="1"/>
        <v>2026</v>
      </c>
    </row>
    <row r="74" spans="1:34" ht="12.75">
      <c r="A74">
        <v>2032</v>
      </c>
      <c r="B74">
        <f>COUNTIF(Data!$M$2:$M$66,"&lt;"&amp;A74)/COUNT(Data!$M$2:$M$66)</f>
        <v>0.43103448275862066</v>
      </c>
      <c r="C74">
        <f>COUNTIF(Data!$L$2:$L$66,"&lt;"&amp;A74)/COUNT(Data!$L$2:$L$66)</f>
        <v>0.4716981132075472</v>
      </c>
      <c r="E74">
        <f>COUNTIFS(Data!$D$2:$D$66,"AI",Data!$H$2:$H$66,"&lt;2000",Data!$M$2:$M$66,"&lt;"&amp;'Cumulative distributions'!$A74)/COUNTIFS(Data!$M$2:$M$66,"&gt;0",Data!$D$2:$D$66,"AI",Data!$H$2:$H$66,"&lt;2000")</f>
        <v>0.8571428571428571</v>
      </c>
      <c r="F74">
        <f>COUNTIFS(Data!$D$2:$D$66,"AI",Data!$H$2:$H$66,"&gt;1999",Data!$M$2:$M$66,"&lt;"&amp;'Cumulative distributions'!$A74)/COUNTIFS(Data!$M$2:$M$66,"&gt;0",Data!$D$2:$D$66,"AI",Data!$H$2:$H$66,"&gt;1999")</f>
        <v>0.2</v>
      </c>
      <c r="G74" t="e">
        <f>COUNTIFS(Data!$D$2:$D$66,"AGI",Data!$H$2:$H$66,"&lt;2000",Data!$M$2:$M$66,"&lt;"&amp;'Cumulative distributions'!$A74)/COUNTIFS(Data!$M$2:$M$66,"&gt;0",Data!$D$2:$D$66,"AGI",Data!$H$2:$H$66,"&lt;2000")</f>
        <v>#DIV/0!</v>
      </c>
      <c r="H74">
        <f>COUNTIFS(Data!$D$2:$D$66,"AGI",Data!$H$2:$H$66,"&gt;1999",Data!$M$2:$M$66,"&lt;"&amp;'Cumulative distributions'!$A74)/COUNTIFS(Data!$M$2:$M$66,"&gt;0",Data!$D$2:$D$66,"AGI",Data!$H$2:$H$66,"&gt;1999")</f>
        <v>0.46153846153846156</v>
      </c>
      <c r="I74">
        <f>COUNTIFS(Data!$D$2:$D$66,"Futurist",Data!$H$2:$H$66,"&lt;2000",Data!$M$2:$M$66,"&lt;"&amp;'Cumulative distributions'!$A74)/COUNTIFS(Data!$M$2:$M$66,"&gt;0",Data!$D$2:$D$66,"Futurist",Data!$H$2:$H$66,"&lt;2000")</f>
        <v>0.625</v>
      </c>
      <c r="J74">
        <f>COUNTIFS(Data!$D$2:$D$66,"Futurist",Data!$H$2:$H$66,"&gt;1999",Data!$M$2:$M$66,"&lt;"&amp;'Cumulative distributions'!$A74)/COUNTIFS(Data!$M$2:$M$66,"&gt;0",Data!$D$2:$D$66,"Futurist",Data!$H$2:$H$66,"&gt;1999")</f>
        <v>0.5714285714285714</v>
      </c>
      <c r="K74">
        <f>COUNTIFS(Data!$D$2:$D$66,"Other",Data!$H$2:$H$66,"&lt;2000",Data!$M$2:$M$66,"&lt;"&amp;'Cumulative distributions'!$A74)/COUNTIFS(Data!$M$2:$M$66,"&gt;0",Data!$D$2:$D$66,"Other",Data!$H$2:$H$66,"&lt;2000")</f>
        <v>0.3333333333333333</v>
      </c>
      <c r="L74">
        <f>COUNTIFS(Data!$D$2:$D$66,"Other",Data!$H$2:$H$66,"&gt;1999",Data!$M$2:$M$66,"&lt;"&amp;'Cumulative distributions'!$A74)/COUNTIFS(Data!$M$2:$M$66,"&gt;0",Data!$D$2:$D$66,"Other",Data!$H$2:$H$66,"&gt;1999")</f>
        <v>0</v>
      </c>
      <c r="N74">
        <f>COUNTIFS(Data!$D$2:$D$66,"AGI",Data!$M$2:$M$66,"&lt;"&amp;'Cumulative distributions'!$A74)/COUNTIFS(Data!$M$2:$M$66,"&gt;0",Data!$D$2:$D$66,"AGI")</f>
        <v>0.46153846153846156</v>
      </c>
      <c r="O74">
        <f>COUNTIFS(Data!$D$2:$D$66,"AI",Data!$M$2:$M$66,"&lt;"&amp;'Cumulative distributions'!$A74)/COUNTIFS(Data!$M$2:$M$66,"&gt;0",Data!$D$2:$D$66,"AI")</f>
        <v>0.4090909090909091</v>
      </c>
      <c r="P74">
        <f>COUNTIFS(Data!$D$2:$D$66,"Futurist",Data!$M$2:$M$66,"&lt;"&amp;'Cumulative distributions'!$A74)/COUNTIFS(Data!$M$2:$M$66,"&gt;0",Data!$D$2:$D$66,"Futurist")</f>
        <v>0.6</v>
      </c>
      <c r="Q74">
        <f>COUNTIFS(Data!$D$2:$D$66,"Other",Data!$M$2:$M$66,"&lt;"&amp;'Cumulative distributions'!$A74)/COUNTIFS(Data!$M$2:$M$66,"&gt;0",Data!$D$2:$D$66,"Other")</f>
        <v>0.125</v>
      </c>
      <c r="S74">
        <f>COUNTIFS(Data!$H$2:$H$66,"&lt;2000",Data!$M$2:$M$66,"&lt;"&amp;'Cumulative distributions'!$A74)/COUNTIFS(Data!$M$2:$M$66,"&gt;0",Data!$H$2:$H$66,"&lt;2000")</f>
        <v>0.6666666666666666</v>
      </c>
      <c r="T74">
        <f>COUNTIFS(Data!$H$2:$H$66,"&gt;1999",Data!$M$2:$M$66,"&lt;"&amp;'Cumulative distributions'!$A74)/COUNTIFS(Data!$M$2:$M$66,"&gt;0",Data!$H$2:$H$66,"&gt;1999")</f>
        <v>0.325</v>
      </c>
      <c r="V74">
        <f>COUNTIFS(Data!$AD$2:$AD$66,1,Data!$H$2:$H$66,"&gt;1999",Data!$M$2:$M$66,"&lt;"&amp;'Cumulative distributions'!$A74)/COUNTIFS(Data!$M$2:$M$66,"&gt;0",Data!$AD$2:$AD$66,1,Data!$H$2:$H$66,"&gt;1999")</f>
        <v>0.45454545454545453</v>
      </c>
      <c r="W74">
        <f>COUNTIFS(Data!$AD$2:$AD$66,0,Data!$H$2:$H$66,"&gt;1999",Data!$M$2:$M$66,"&lt;"&amp;'Cumulative distributions'!$A74)/COUNTIFS(Data!$M$2:$M$66,"&gt;0",Data!$AD$2:$AD$66,0,Data!$H$2:$H$66,"&gt;1999")</f>
        <v>0.2727272727272727</v>
      </c>
      <c r="AH74">
        <f t="shared" si="1"/>
        <v>2026</v>
      </c>
    </row>
    <row r="75" spans="1:34" ht="12.75">
      <c r="A75">
        <v>2033</v>
      </c>
      <c r="B75">
        <f>COUNTIF(Data!$M$2:$M$66,"&lt;"&amp;A75)/COUNT(Data!$M$2:$M$66)</f>
        <v>0.4482758620689655</v>
      </c>
      <c r="C75">
        <f>COUNTIF(Data!$L$2:$L$66,"&lt;"&amp;A75)/COUNT(Data!$L$2:$L$66)</f>
        <v>0.49056603773584906</v>
      </c>
      <c r="E75">
        <f>COUNTIFS(Data!$D$2:$D$66,"AI",Data!$H$2:$H$66,"&lt;2000",Data!$M$2:$M$66,"&lt;"&amp;'Cumulative distributions'!$A75)/COUNTIFS(Data!$M$2:$M$66,"&gt;0",Data!$D$2:$D$66,"AI",Data!$H$2:$H$66,"&lt;2000")</f>
        <v>0.8571428571428571</v>
      </c>
      <c r="F75">
        <f>COUNTIFS(Data!$D$2:$D$66,"AI",Data!$H$2:$H$66,"&gt;1999",Data!$M$2:$M$66,"&lt;"&amp;'Cumulative distributions'!$A75)/COUNTIFS(Data!$M$2:$M$66,"&gt;0",Data!$D$2:$D$66,"AI",Data!$H$2:$H$66,"&gt;1999")</f>
        <v>0.2</v>
      </c>
      <c r="G75" t="e">
        <f>COUNTIFS(Data!$D$2:$D$66,"AGI",Data!$H$2:$H$66,"&lt;2000",Data!$M$2:$M$66,"&lt;"&amp;'Cumulative distributions'!$A75)/COUNTIFS(Data!$M$2:$M$66,"&gt;0",Data!$D$2:$D$66,"AGI",Data!$H$2:$H$66,"&lt;2000")</f>
        <v>#DIV/0!</v>
      </c>
      <c r="H75">
        <f>COUNTIFS(Data!$D$2:$D$66,"AGI",Data!$H$2:$H$66,"&gt;1999",Data!$M$2:$M$66,"&lt;"&amp;'Cumulative distributions'!$A75)/COUNTIFS(Data!$M$2:$M$66,"&gt;0",Data!$D$2:$D$66,"AGI",Data!$H$2:$H$66,"&gt;1999")</f>
        <v>0.5384615384615384</v>
      </c>
      <c r="I75">
        <f>COUNTIFS(Data!$D$2:$D$66,"Futurist",Data!$H$2:$H$66,"&lt;2000",Data!$M$2:$M$66,"&lt;"&amp;'Cumulative distributions'!$A75)/COUNTIFS(Data!$M$2:$M$66,"&gt;0",Data!$D$2:$D$66,"Futurist",Data!$H$2:$H$66,"&lt;2000")</f>
        <v>0.625</v>
      </c>
      <c r="J75">
        <f>COUNTIFS(Data!$D$2:$D$66,"Futurist",Data!$H$2:$H$66,"&gt;1999",Data!$M$2:$M$66,"&lt;"&amp;'Cumulative distributions'!$A75)/COUNTIFS(Data!$M$2:$M$66,"&gt;0",Data!$D$2:$D$66,"Futurist",Data!$H$2:$H$66,"&gt;1999")</f>
        <v>0.5714285714285714</v>
      </c>
      <c r="K75">
        <f>COUNTIFS(Data!$D$2:$D$66,"Other",Data!$H$2:$H$66,"&lt;2000",Data!$M$2:$M$66,"&lt;"&amp;'Cumulative distributions'!$A75)/COUNTIFS(Data!$M$2:$M$66,"&gt;0",Data!$D$2:$D$66,"Other",Data!$H$2:$H$66,"&lt;2000")</f>
        <v>0.3333333333333333</v>
      </c>
      <c r="L75">
        <f>COUNTIFS(Data!$D$2:$D$66,"Other",Data!$H$2:$H$66,"&gt;1999",Data!$M$2:$M$66,"&lt;"&amp;'Cumulative distributions'!$A75)/COUNTIFS(Data!$M$2:$M$66,"&gt;0",Data!$D$2:$D$66,"Other",Data!$H$2:$H$66,"&gt;1999")</f>
        <v>0</v>
      </c>
      <c r="N75">
        <f>COUNTIFS(Data!$D$2:$D$66,"AGI",Data!$M$2:$M$66,"&lt;"&amp;'Cumulative distributions'!$A75)/COUNTIFS(Data!$M$2:$M$66,"&gt;0",Data!$D$2:$D$66,"AGI")</f>
        <v>0.5384615384615384</v>
      </c>
      <c r="O75">
        <f>COUNTIFS(Data!$D$2:$D$66,"AI",Data!$M$2:$M$66,"&lt;"&amp;'Cumulative distributions'!$A75)/COUNTIFS(Data!$M$2:$M$66,"&gt;0",Data!$D$2:$D$66,"AI")</f>
        <v>0.4090909090909091</v>
      </c>
      <c r="P75">
        <f>COUNTIFS(Data!$D$2:$D$66,"Futurist",Data!$M$2:$M$66,"&lt;"&amp;'Cumulative distributions'!$A75)/COUNTIFS(Data!$M$2:$M$66,"&gt;0",Data!$D$2:$D$66,"Futurist")</f>
        <v>0.6</v>
      </c>
      <c r="Q75">
        <f>COUNTIFS(Data!$D$2:$D$66,"Other",Data!$M$2:$M$66,"&lt;"&amp;'Cumulative distributions'!$A75)/COUNTIFS(Data!$M$2:$M$66,"&gt;0",Data!$D$2:$D$66,"Other")</f>
        <v>0.125</v>
      </c>
      <c r="S75">
        <f>COUNTIFS(Data!$H$2:$H$66,"&lt;2000",Data!$M$2:$M$66,"&lt;"&amp;'Cumulative distributions'!$A75)/COUNTIFS(Data!$M$2:$M$66,"&gt;0",Data!$H$2:$H$66,"&lt;2000")</f>
        <v>0.6666666666666666</v>
      </c>
      <c r="T75">
        <f>COUNTIFS(Data!$H$2:$H$66,"&gt;1999",Data!$M$2:$M$66,"&lt;"&amp;'Cumulative distributions'!$A75)/COUNTIFS(Data!$M$2:$M$66,"&gt;0",Data!$H$2:$H$66,"&gt;1999")</f>
        <v>0.35</v>
      </c>
      <c r="V75">
        <f>COUNTIFS(Data!$AD$2:$AD$66,1,Data!$H$2:$H$66,"&gt;1999",Data!$M$2:$M$66,"&lt;"&amp;'Cumulative distributions'!$A75)/COUNTIFS(Data!$M$2:$M$66,"&gt;0",Data!$AD$2:$AD$66,1,Data!$H$2:$H$66,"&gt;1999")</f>
        <v>0.5</v>
      </c>
      <c r="W75">
        <f>COUNTIFS(Data!$AD$2:$AD$66,0,Data!$H$2:$H$66,"&gt;1999",Data!$M$2:$M$66,"&lt;"&amp;'Cumulative distributions'!$A75)/COUNTIFS(Data!$M$2:$M$66,"&gt;0",Data!$AD$2:$AD$66,0,Data!$H$2:$H$66,"&gt;1999")</f>
        <v>0.2727272727272727</v>
      </c>
      <c r="AH75">
        <f t="shared" si="1"/>
        <v>2026</v>
      </c>
    </row>
    <row r="76" spans="1:34" ht="12.75">
      <c r="A76">
        <v>2034</v>
      </c>
      <c r="B76">
        <f>COUNTIF(Data!$M$2:$M$66,"&lt;"&amp;A76)/COUNT(Data!$M$2:$M$66)</f>
        <v>0.4482758620689655</v>
      </c>
      <c r="C76">
        <f>COUNTIF(Data!$L$2:$L$66,"&lt;"&amp;A76)/COUNT(Data!$L$2:$L$66)</f>
        <v>0.5094339622641509</v>
      </c>
      <c r="E76">
        <f>COUNTIFS(Data!$D$2:$D$66,"AI",Data!$H$2:$H$66,"&lt;2000",Data!$M$2:$M$66,"&lt;"&amp;'Cumulative distributions'!$A76)/COUNTIFS(Data!$M$2:$M$66,"&gt;0",Data!$D$2:$D$66,"AI",Data!$H$2:$H$66,"&lt;2000")</f>
        <v>0.8571428571428571</v>
      </c>
      <c r="F76">
        <f>COUNTIFS(Data!$D$2:$D$66,"AI",Data!$H$2:$H$66,"&gt;1999",Data!$M$2:$M$66,"&lt;"&amp;'Cumulative distributions'!$A76)/COUNTIFS(Data!$M$2:$M$66,"&gt;0",Data!$D$2:$D$66,"AI",Data!$H$2:$H$66,"&gt;1999")</f>
        <v>0.2</v>
      </c>
      <c r="G76" t="e">
        <f>COUNTIFS(Data!$D$2:$D$66,"AGI",Data!$H$2:$H$66,"&lt;2000",Data!$M$2:$M$66,"&lt;"&amp;'Cumulative distributions'!$A76)/COUNTIFS(Data!$M$2:$M$66,"&gt;0",Data!$D$2:$D$66,"AGI",Data!$H$2:$H$66,"&lt;2000")</f>
        <v>#DIV/0!</v>
      </c>
      <c r="H76">
        <f>COUNTIFS(Data!$D$2:$D$66,"AGI",Data!$H$2:$H$66,"&gt;1999",Data!$M$2:$M$66,"&lt;"&amp;'Cumulative distributions'!$A76)/COUNTIFS(Data!$M$2:$M$66,"&gt;0",Data!$D$2:$D$66,"AGI",Data!$H$2:$H$66,"&gt;1999")</f>
        <v>0.5384615384615384</v>
      </c>
      <c r="I76">
        <f>COUNTIFS(Data!$D$2:$D$66,"Futurist",Data!$H$2:$H$66,"&lt;2000",Data!$M$2:$M$66,"&lt;"&amp;'Cumulative distributions'!$A76)/COUNTIFS(Data!$M$2:$M$66,"&gt;0",Data!$D$2:$D$66,"Futurist",Data!$H$2:$H$66,"&lt;2000")</f>
        <v>0.625</v>
      </c>
      <c r="J76">
        <f>COUNTIFS(Data!$D$2:$D$66,"Futurist",Data!$H$2:$H$66,"&gt;1999",Data!$M$2:$M$66,"&lt;"&amp;'Cumulative distributions'!$A76)/COUNTIFS(Data!$M$2:$M$66,"&gt;0",Data!$D$2:$D$66,"Futurist",Data!$H$2:$H$66,"&gt;1999")</f>
        <v>0.5714285714285714</v>
      </c>
      <c r="K76">
        <f>COUNTIFS(Data!$D$2:$D$66,"Other",Data!$H$2:$H$66,"&lt;2000",Data!$M$2:$M$66,"&lt;"&amp;'Cumulative distributions'!$A76)/COUNTIFS(Data!$M$2:$M$66,"&gt;0",Data!$D$2:$D$66,"Other",Data!$H$2:$H$66,"&lt;2000")</f>
        <v>0.3333333333333333</v>
      </c>
      <c r="L76">
        <f>COUNTIFS(Data!$D$2:$D$66,"Other",Data!$H$2:$H$66,"&gt;1999",Data!$M$2:$M$66,"&lt;"&amp;'Cumulative distributions'!$A76)/COUNTIFS(Data!$M$2:$M$66,"&gt;0",Data!$D$2:$D$66,"Other",Data!$H$2:$H$66,"&gt;1999")</f>
        <v>0</v>
      </c>
      <c r="N76">
        <f>COUNTIFS(Data!$D$2:$D$66,"AGI",Data!$M$2:$M$66,"&lt;"&amp;'Cumulative distributions'!$A76)/COUNTIFS(Data!$M$2:$M$66,"&gt;0",Data!$D$2:$D$66,"AGI")</f>
        <v>0.5384615384615384</v>
      </c>
      <c r="O76">
        <f>COUNTIFS(Data!$D$2:$D$66,"AI",Data!$M$2:$M$66,"&lt;"&amp;'Cumulative distributions'!$A76)/COUNTIFS(Data!$M$2:$M$66,"&gt;0",Data!$D$2:$D$66,"AI")</f>
        <v>0.4090909090909091</v>
      </c>
      <c r="P76">
        <f>COUNTIFS(Data!$D$2:$D$66,"Futurist",Data!$M$2:$M$66,"&lt;"&amp;'Cumulative distributions'!$A76)/COUNTIFS(Data!$M$2:$M$66,"&gt;0",Data!$D$2:$D$66,"Futurist")</f>
        <v>0.6</v>
      </c>
      <c r="Q76">
        <f>COUNTIFS(Data!$D$2:$D$66,"Other",Data!$M$2:$M$66,"&lt;"&amp;'Cumulative distributions'!$A76)/COUNTIFS(Data!$M$2:$M$66,"&gt;0",Data!$D$2:$D$66,"Other")</f>
        <v>0.125</v>
      </c>
      <c r="S76">
        <f>COUNTIFS(Data!$H$2:$H$66,"&lt;2000",Data!$M$2:$M$66,"&lt;"&amp;'Cumulative distributions'!$A76)/COUNTIFS(Data!$M$2:$M$66,"&gt;0",Data!$H$2:$H$66,"&lt;2000")</f>
        <v>0.6666666666666666</v>
      </c>
      <c r="T76">
        <f>COUNTIFS(Data!$H$2:$H$66,"&gt;1999",Data!$M$2:$M$66,"&lt;"&amp;'Cumulative distributions'!$A76)/COUNTIFS(Data!$M$2:$M$66,"&gt;0",Data!$H$2:$H$66,"&gt;1999")</f>
        <v>0.35</v>
      </c>
      <c r="V76">
        <f>COUNTIFS(Data!$AD$2:$AD$66,1,Data!$H$2:$H$66,"&gt;1999",Data!$M$2:$M$66,"&lt;"&amp;'Cumulative distributions'!$A76)/COUNTIFS(Data!$M$2:$M$66,"&gt;0",Data!$AD$2:$AD$66,1,Data!$H$2:$H$66,"&gt;1999")</f>
        <v>0.5</v>
      </c>
      <c r="W76">
        <f>COUNTIFS(Data!$AD$2:$AD$66,0,Data!$H$2:$H$66,"&gt;1999",Data!$M$2:$M$66,"&lt;"&amp;'Cumulative distributions'!$A76)/COUNTIFS(Data!$M$2:$M$66,"&gt;0",Data!$AD$2:$AD$66,0,Data!$H$2:$H$66,"&gt;1999")</f>
        <v>0.2727272727272727</v>
      </c>
      <c r="AH76">
        <f t="shared" si="1"/>
        <v>2026</v>
      </c>
    </row>
    <row r="77" spans="1:34" ht="12.75">
      <c r="A77">
        <v>2035</v>
      </c>
      <c r="B77">
        <f>COUNTIF(Data!$M$2:$M$66,"&lt;"&amp;A77)/COUNT(Data!$M$2:$M$66)</f>
        <v>0.4482758620689655</v>
      </c>
      <c r="C77">
        <f>COUNTIF(Data!$L$2:$L$66,"&lt;"&amp;A77)/COUNT(Data!$L$2:$L$66)</f>
        <v>0.5094339622641509</v>
      </c>
      <c r="E77">
        <f>COUNTIFS(Data!$D$2:$D$66,"AI",Data!$H$2:$H$66,"&lt;2000",Data!$M$2:$M$66,"&lt;"&amp;'Cumulative distributions'!$A77)/COUNTIFS(Data!$M$2:$M$66,"&gt;0",Data!$D$2:$D$66,"AI",Data!$H$2:$H$66,"&lt;2000")</f>
        <v>0.8571428571428571</v>
      </c>
      <c r="F77">
        <f>COUNTIFS(Data!$D$2:$D$66,"AI",Data!$H$2:$H$66,"&gt;1999",Data!$M$2:$M$66,"&lt;"&amp;'Cumulative distributions'!$A77)/COUNTIFS(Data!$M$2:$M$66,"&gt;0",Data!$D$2:$D$66,"AI",Data!$H$2:$H$66,"&gt;1999")</f>
        <v>0.2</v>
      </c>
      <c r="G77" t="e">
        <f>COUNTIFS(Data!$D$2:$D$66,"AGI",Data!$H$2:$H$66,"&lt;2000",Data!$M$2:$M$66,"&lt;"&amp;'Cumulative distributions'!$A77)/COUNTIFS(Data!$M$2:$M$66,"&gt;0",Data!$D$2:$D$66,"AGI",Data!$H$2:$H$66,"&lt;2000")</f>
        <v>#DIV/0!</v>
      </c>
      <c r="H77">
        <f>COUNTIFS(Data!$D$2:$D$66,"AGI",Data!$H$2:$H$66,"&gt;1999",Data!$M$2:$M$66,"&lt;"&amp;'Cumulative distributions'!$A77)/COUNTIFS(Data!$M$2:$M$66,"&gt;0",Data!$D$2:$D$66,"AGI",Data!$H$2:$H$66,"&gt;1999")</f>
        <v>0.5384615384615384</v>
      </c>
      <c r="I77">
        <f>COUNTIFS(Data!$D$2:$D$66,"Futurist",Data!$H$2:$H$66,"&lt;2000",Data!$M$2:$M$66,"&lt;"&amp;'Cumulative distributions'!$A77)/COUNTIFS(Data!$M$2:$M$66,"&gt;0",Data!$D$2:$D$66,"Futurist",Data!$H$2:$H$66,"&lt;2000")</f>
        <v>0.625</v>
      </c>
      <c r="J77">
        <f>COUNTIFS(Data!$D$2:$D$66,"Futurist",Data!$H$2:$H$66,"&gt;1999",Data!$M$2:$M$66,"&lt;"&amp;'Cumulative distributions'!$A77)/COUNTIFS(Data!$M$2:$M$66,"&gt;0",Data!$D$2:$D$66,"Futurist",Data!$H$2:$H$66,"&gt;1999")</f>
        <v>0.5714285714285714</v>
      </c>
      <c r="K77">
        <f>COUNTIFS(Data!$D$2:$D$66,"Other",Data!$H$2:$H$66,"&lt;2000",Data!$M$2:$M$66,"&lt;"&amp;'Cumulative distributions'!$A77)/COUNTIFS(Data!$M$2:$M$66,"&gt;0",Data!$D$2:$D$66,"Other",Data!$H$2:$H$66,"&lt;2000")</f>
        <v>0.3333333333333333</v>
      </c>
      <c r="L77">
        <f>COUNTIFS(Data!$D$2:$D$66,"Other",Data!$H$2:$H$66,"&gt;1999",Data!$M$2:$M$66,"&lt;"&amp;'Cumulative distributions'!$A77)/COUNTIFS(Data!$M$2:$M$66,"&gt;0",Data!$D$2:$D$66,"Other",Data!$H$2:$H$66,"&gt;1999")</f>
        <v>0</v>
      </c>
      <c r="N77">
        <f>COUNTIFS(Data!$D$2:$D$66,"AGI",Data!$M$2:$M$66,"&lt;"&amp;'Cumulative distributions'!$A77)/COUNTIFS(Data!$M$2:$M$66,"&gt;0",Data!$D$2:$D$66,"AGI")</f>
        <v>0.5384615384615384</v>
      </c>
      <c r="O77">
        <f>COUNTIFS(Data!$D$2:$D$66,"AI",Data!$M$2:$M$66,"&lt;"&amp;'Cumulative distributions'!$A77)/COUNTIFS(Data!$M$2:$M$66,"&gt;0",Data!$D$2:$D$66,"AI")</f>
        <v>0.4090909090909091</v>
      </c>
      <c r="P77">
        <f>COUNTIFS(Data!$D$2:$D$66,"Futurist",Data!$M$2:$M$66,"&lt;"&amp;'Cumulative distributions'!$A77)/COUNTIFS(Data!$M$2:$M$66,"&gt;0",Data!$D$2:$D$66,"Futurist")</f>
        <v>0.6</v>
      </c>
      <c r="Q77">
        <f>COUNTIFS(Data!$D$2:$D$66,"Other",Data!$M$2:$M$66,"&lt;"&amp;'Cumulative distributions'!$A77)/COUNTIFS(Data!$M$2:$M$66,"&gt;0",Data!$D$2:$D$66,"Other")</f>
        <v>0.125</v>
      </c>
      <c r="S77">
        <f>COUNTIFS(Data!$H$2:$H$66,"&lt;2000",Data!$M$2:$M$66,"&lt;"&amp;'Cumulative distributions'!$A77)/COUNTIFS(Data!$M$2:$M$66,"&gt;0",Data!$H$2:$H$66,"&lt;2000")</f>
        <v>0.6666666666666666</v>
      </c>
      <c r="T77">
        <f>COUNTIFS(Data!$H$2:$H$66,"&gt;1999",Data!$M$2:$M$66,"&lt;"&amp;'Cumulative distributions'!$A77)/COUNTIFS(Data!$M$2:$M$66,"&gt;0",Data!$H$2:$H$66,"&gt;1999")</f>
        <v>0.35</v>
      </c>
      <c r="V77">
        <f>COUNTIFS(Data!$AD$2:$AD$66,1,Data!$H$2:$H$66,"&gt;1999",Data!$M$2:$M$66,"&lt;"&amp;'Cumulative distributions'!$A77)/COUNTIFS(Data!$M$2:$M$66,"&gt;0",Data!$AD$2:$AD$66,1,Data!$H$2:$H$66,"&gt;1999")</f>
        <v>0.5</v>
      </c>
      <c r="W77">
        <f>COUNTIFS(Data!$AD$2:$AD$66,0,Data!$H$2:$H$66,"&gt;1999",Data!$M$2:$M$66,"&lt;"&amp;'Cumulative distributions'!$A77)/COUNTIFS(Data!$M$2:$M$66,"&gt;0",Data!$AD$2:$AD$66,0,Data!$H$2:$H$66,"&gt;1999")</f>
        <v>0.2727272727272727</v>
      </c>
      <c r="AH77">
        <f t="shared" si="1"/>
        <v>2026</v>
      </c>
    </row>
    <row r="78" spans="1:34" ht="12.75">
      <c r="A78">
        <v>2036</v>
      </c>
      <c r="B78">
        <f>COUNTIF(Data!$M$2:$M$66,"&lt;"&amp;A78)/COUNT(Data!$M$2:$M$66)</f>
        <v>0.5</v>
      </c>
      <c r="C78">
        <f>COUNTIF(Data!$L$2:$L$66,"&lt;"&amp;A78)/COUNT(Data!$L$2:$L$66)</f>
        <v>0.5660377358490566</v>
      </c>
      <c r="E78">
        <f>COUNTIFS(Data!$D$2:$D$66,"AI",Data!$H$2:$H$66,"&lt;2000",Data!$M$2:$M$66,"&lt;"&amp;'Cumulative distributions'!$A78)/COUNTIFS(Data!$M$2:$M$66,"&gt;0",Data!$D$2:$D$66,"AI",Data!$H$2:$H$66,"&lt;2000")</f>
        <v>0.8571428571428571</v>
      </c>
      <c r="F78">
        <f>COUNTIFS(Data!$D$2:$D$66,"AI",Data!$H$2:$H$66,"&gt;1999",Data!$M$2:$M$66,"&lt;"&amp;'Cumulative distributions'!$A78)/COUNTIFS(Data!$M$2:$M$66,"&gt;0",Data!$D$2:$D$66,"AI",Data!$H$2:$H$66,"&gt;1999")</f>
        <v>0.2</v>
      </c>
      <c r="G78" t="e">
        <f>COUNTIFS(Data!$D$2:$D$66,"AGI",Data!$H$2:$H$66,"&lt;2000",Data!$M$2:$M$66,"&lt;"&amp;'Cumulative distributions'!$A78)/COUNTIFS(Data!$M$2:$M$66,"&gt;0",Data!$D$2:$D$66,"AGI",Data!$H$2:$H$66,"&lt;2000")</f>
        <v>#DIV/0!</v>
      </c>
      <c r="H78">
        <f>COUNTIFS(Data!$D$2:$D$66,"AGI",Data!$H$2:$H$66,"&gt;1999",Data!$M$2:$M$66,"&lt;"&amp;'Cumulative distributions'!$A78)/COUNTIFS(Data!$M$2:$M$66,"&gt;0",Data!$D$2:$D$66,"AGI",Data!$H$2:$H$66,"&gt;1999")</f>
        <v>0.6153846153846154</v>
      </c>
      <c r="I78">
        <f>COUNTIFS(Data!$D$2:$D$66,"Futurist",Data!$H$2:$H$66,"&lt;2000",Data!$M$2:$M$66,"&lt;"&amp;'Cumulative distributions'!$A78)/COUNTIFS(Data!$M$2:$M$66,"&gt;0",Data!$D$2:$D$66,"Futurist",Data!$H$2:$H$66,"&lt;2000")</f>
        <v>0.625</v>
      </c>
      <c r="J78">
        <f>COUNTIFS(Data!$D$2:$D$66,"Futurist",Data!$H$2:$H$66,"&gt;1999",Data!$M$2:$M$66,"&lt;"&amp;'Cumulative distributions'!$A78)/COUNTIFS(Data!$M$2:$M$66,"&gt;0",Data!$D$2:$D$66,"Futurist",Data!$H$2:$H$66,"&gt;1999")</f>
        <v>0.7142857142857143</v>
      </c>
      <c r="K78">
        <f>COUNTIFS(Data!$D$2:$D$66,"Other",Data!$H$2:$H$66,"&lt;2000",Data!$M$2:$M$66,"&lt;"&amp;'Cumulative distributions'!$A78)/COUNTIFS(Data!$M$2:$M$66,"&gt;0",Data!$D$2:$D$66,"Other",Data!$H$2:$H$66,"&lt;2000")</f>
        <v>0.6666666666666666</v>
      </c>
      <c r="L78">
        <f>COUNTIFS(Data!$D$2:$D$66,"Other",Data!$H$2:$H$66,"&gt;1999",Data!$M$2:$M$66,"&lt;"&amp;'Cumulative distributions'!$A78)/COUNTIFS(Data!$M$2:$M$66,"&gt;0",Data!$D$2:$D$66,"Other",Data!$H$2:$H$66,"&gt;1999")</f>
        <v>0</v>
      </c>
      <c r="N78">
        <f>COUNTIFS(Data!$D$2:$D$66,"AGI",Data!$M$2:$M$66,"&lt;"&amp;'Cumulative distributions'!$A78)/COUNTIFS(Data!$M$2:$M$66,"&gt;0",Data!$D$2:$D$66,"AGI")</f>
        <v>0.6153846153846154</v>
      </c>
      <c r="O78">
        <f>COUNTIFS(Data!$D$2:$D$66,"AI",Data!$M$2:$M$66,"&lt;"&amp;'Cumulative distributions'!$A78)/COUNTIFS(Data!$M$2:$M$66,"&gt;0",Data!$D$2:$D$66,"AI")</f>
        <v>0.4090909090909091</v>
      </c>
      <c r="P78">
        <f>COUNTIFS(Data!$D$2:$D$66,"Futurist",Data!$M$2:$M$66,"&lt;"&amp;'Cumulative distributions'!$A78)/COUNTIFS(Data!$M$2:$M$66,"&gt;0",Data!$D$2:$D$66,"Futurist")</f>
        <v>0.6666666666666666</v>
      </c>
      <c r="Q78">
        <f>COUNTIFS(Data!$D$2:$D$66,"Other",Data!$M$2:$M$66,"&lt;"&amp;'Cumulative distributions'!$A78)/COUNTIFS(Data!$M$2:$M$66,"&gt;0",Data!$D$2:$D$66,"Other")</f>
        <v>0.25</v>
      </c>
      <c r="S78">
        <f>COUNTIFS(Data!$H$2:$H$66,"&lt;2000",Data!$M$2:$M$66,"&lt;"&amp;'Cumulative distributions'!$A78)/COUNTIFS(Data!$M$2:$M$66,"&gt;0",Data!$H$2:$H$66,"&lt;2000")</f>
        <v>0.7222222222222222</v>
      </c>
      <c r="T78">
        <f>COUNTIFS(Data!$H$2:$H$66,"&gt;1999",Data!$M$2:$M$66,"&lt;"&amp;'Cumulative distributions'!$A78)/COUNTIFS(Data!$M$2:$M$66,"&gt;0",Data!$H$2:$H$66,"&gt;1999")</f>
        <v>0.4</v>
      </c>
      <c r="V78">
        <f>COUNTIFS(Data!$AD$2:$AD$66,1,Data!$H$2:$H$66,"&gt;1999",Data!$M$2:$M$66,"&lt;"&amp;'Cumulative distributions'!$A78)/COUNTIFS(Data!$M$2:$M$66,"&gt;0",Data!$AD$2:$AD$66,1,Data!$H$2:$H$66,"&gt;1999")</f>
        <v>0.5</v>
      </c>
      <c r="W78">
        <f>COUNTIFS(Data!$AD$2:$AD$66,0,Data!$H$2:$H$66,"&gt;1999",Data!$M$2:$M$66,"&lt;"&amp;'Cumulative distributions'!$A78)/COUNTIFS(Data!$M$2:$M$66,"&gt;0",Data!$AD$2:$AD$66,0,Data!$H$2:$H$66,"&gt;1999")</f>
        <v>0.2727272727272727</v>
      </c>
      <c r="AH78">
        <f t="shared" si="1"/>
        <v>2026</v>
      </c>
    </row>
    <row r="79" spans="1:34" ht="12.75">
      <c r="A79">
        <v>2037</v>
      </c>
      <c r="B79">
        <f>COUNTIF(Data!$M$2:$M$66,"&lt;"&amp;A79)/COUNT(Data!$M$2:$M$66)</f>
        <v>0.5</v>
      </c>
      <c r="C79">
        <f>COUNTIF(Data!$L$2:$L$66,"&lt;"&amp;A79)/COUNT(Data!$L$2:$L$66)</f>
        <v>0.5660377358490566</v>
      </c>
      <c r="E79">
        <f>COUNTIFS(Data!$D$2:$D$66,"AI",Data!$H$2:$H$66,"&lt;2000",Data!$M$2:$M$66,"&lt;"&amp;'Cumulative distributions'!$A79)/COUNTIFS(Data!$M$2:$M$66,"&gt;0",Data!$D$2:$D$66,"AI",Data!$H$2:$H$66,"&lt;2000")</f>
        <v>0.8571428571428571</v>
      </c>
      <c r="F79">
        <f>COUNTIFS(Data!$D$2:$D$66,"AI",Data!$H$2:$H$66,"&gt;1999",Data!$M$2:$M$66,"&lt;"&amp;'Cumulative distributions'!$A79)/COUNTIFS(Data!$M$2:$M$66,"&gt;0",Data!$D$2:$D$66,"AI",Data!$H$2:$H$66,"&gt;1999")</f>
        <v>0.2</v>
      </c>
      <c r="G79" t="e">
        <f>COUNTIFS(Data!$D$2:$D$66,"AGI",Data!$H$2:$H$66,"&lt;2000",Data!$M$2:$M$66,"&lt;"&amp;'Cumulative distributions'!$A79)/COUNTIFS(Data!$M$2:$M$66,"&gt;0",Data!$D$2:$D$66,"AGI",Data!$H$2:$H$66,"&lt;2000")</f>
        <v>#DIV/0!</v>
      </c>
      <c r="H79">
        <f>COUNTIFS(Data!$D$2:$D$66,"AGI",Data!$H$2:$H$66,"&gt;1999",Data!$M$2:$M$66,"&lt;"&amp;'Cumulative distributions'!$A79)/COUNTIFS(Data!$M$2:$M$66,"&gt;0",Data!$D$2:$D$66,"AGI",Data!$H$2:$H$66,"&gt;1999")</f>
        <v>0.6153846153846154</v>
      </c>
      <c r="I79">
        <f>COUNTIFS(Data!$D$2:$D$66,"Futurist",Data!$H$2:$H$66,"&lt;2000",Data!$M$2:$M$66,"&lt;"&amp;'Cumulative distributions'!$A79)/COUNTIFS(Data!$M$2:$M$66,"&gt;0",Data!$D$2:$D$66,"Futurist",Data!$H$2:$H$66,"&lt;2000")</f>
        <v>0.625</v>
      </c>
      <c r="J79">
        <f>COUNTIFS(Data!$D$2:$D$66,"Futurist",Data!$H$2:$H$66,"&gt;1999",Data!$M$2:$M$66,"&lt;"&amp;'Cumulative distributions'!$A79)/COUNTIFS(Data!$M$2:$M$66,"&gt;0",Data!$D$2:$D$66,"Futurist",Data!$H$2:$H$66,"&gt;1999")</f>
        <v>0.7142857142857143</v>
      </c>
      <c r="K79">
        <f>COUNTIFS(Data!$D$2:$D$66,"Other",Data!$H$2:$H$66,"&lt;2000",Data!$M$2:$M$66,"&lt;"&amp;'Cumulative distributions'!$A79)/COUNTIFS(Data!$M$2:$M$66,"&gt;0",Data!$D$2:$D$66,"Other",Data!$H$2:$H$66,"&lt;2000")</f>
        <v>0.6666666666666666</v>
      </c>
      <c r="L79">
        <f>COUNTIFS(Data!$D$2:$D$66,"Other",Data!$H$2:$H$66,"&gt;1999",Data!$M$2:$M$66,"&lt;"&amp;'Cumulative distributions'!$A79)/COUNTIFS(Data!$M$2:$M$66,"&gt;0",Data!$D$2:$D$66,"Other",Data!$H$2:$H$66,"&gt;1999")</f>
        <v>0</v>
      </c>
      <c r="N79">
        <f>COUNTIFS(Data!$D$2:$D$66,"AGI",Data!$M$2:$M$66,"&lt;"&amp;'Cumulative distributions'!$A79)/COUNTIFS(Data!$M$2:$M$66,"&gt;0",Data!$D$2:$D$66,"AGI")</f>
        <v>0.6153846153846154</v>
      </c>
      <c r="O79">
        <f>COUNTIFS(Data!$D$2:$D$66,"AI",Data!$M$2:$M$66,"&lt;"&amp;'Cumulative distributions'!$A79)/COUNTIFS(Data!$M$2:$M$66,"&gt;0",Data!$D$2:$D$66,"AI")</f>
        <v>0.4090909090909091</v>
      </c>
      <c r="P79">
        <f>COUNTIFS(Data!$D$2:$D$66,"Futurist",Data!$M$2:$M$66,"&lt;"&amp;'Cumulative distributions'!$A79)/COUNTIFS(Data!$M$2:$M$66,"&gt;0",Data!$D$2:$D$66,"Futurist")</f>
        <v>0.6666666666666666</v>
      </c>
      <c r="Q79">
        <f>COUNTIFS(Data!$D$2:$D$66,"Other",Data!$M$2:$M$66,"&lt;"&amp;'Cumulative distributions'!$A79)/COUNTIFS(Data!$M$2:$M$66,"&gt;0",Data!$D$2:$D$66,"Other")</f>
        <v>0.25</v>
      </c>
      <c r="S79">
        <f>COUNTIFS(Data!$H$2:$H$66,"&lt;2000",Data!$M$2:$M$66,"&lt;"&amp;'Cumulative distributions'!$A79)/COUNTIFS(Data!$M$2:$M$66,"&gt;0",Data!$H$2:$H$66,"&lt;2000")</f>
        <v>0.7222222222222222</v>
      </c>
      <c r="T79">
        <f>COUNTIFS(Data!$H$2:$H$66,"&gt;1999",Data!$M$2:$M$66,"&lt;"&amp;'Cumulative distributions'!$A79)/COUNTIFS(Data!$M$2:$M$66,"&gt;0",Data!$H$2:$H$66,"&gt;1999")</f>
        <v>0.4</v>
      </c>
      <c r="V79">
        <f>COUNTIFS(Data!$AD$2:$AD$66,1,Data!$H$2:$H$66,"&gt;1999",Data!$M$2:$M$66,"&lt;"&amp;'Cumulative distributions'!$A79)/COUNTIFS(Data!$M$2:$M$66,"&gt;0",Data!$AD$2:$AD$66,1,Data!$H$2:$H$66,"&gt;1999")</f>
        <v>0.5</v>
      </c>
      <c r="W79">
        <f>COUNTIFS(Data!$AD$2:$AD$66,0,Data!$H$2:$H$66,"&gt;1999",Data!$M$2:$M$66,"&lt;"&amp;'Cumulative distributions'!$A79)/COUNTIFS(Data!$M$2:$M$66,"&gt;0",Data!$AD$2:$AD$66,0,Data!$H$2:$H$66,"&gt;1999")</f>
        <v>0.2727272727272727</v>
      </c>
      <c r="AH79">
        <f t="shared" si="1"/>
        <v>2026</v>
      </c>
    </row>
    <row r="80" spans="1:34" ht="12.75">
      <c r="A80">
        <v>2038</v>
      </c>
      <c r="B80">
        <f>COUNTIF(Data!$M$2:$M$66,"&lt;"&amp;A80)/COUNT(Data!$M$2:$M$66)</f>
        <v>0.5</v>
      </c>
      <c r="C80">
        <f>COUNTIF(Data!$L$2:$L$66,"&lt;"&amp;A80)/COUNT(Data!$L$2:$L$66)</f>
        <v>0.5660377358490566</v>
      </c>
      <c r="E80">
        <f>COUNTIFS(Data!$D$2:$D$66,"AI",Data!$H$2:$H$66,"&lt;2000",Data!$M$2:$M$66,"&lt;"&amp;'Cumulative distributions'!$A80)/COUNTIFS(Data!$M$2:$M$66,"&gt;0",Data!$D$2:$D$66,"AI",Data!$H$2:$H$66,"&lt;2000")</f>
        <v>0.8571428571428571</v>
      </c>
      <c r="F80">
        <f>COUNTIFS(Data!$D$2:$D$66,"AI",Data!$H$2:$H$66,"&gt;1999",Data!$M$2:$M$66,"&lt;"&amp;'Cumulative distributions'!$A80)/COUNTIFS(Data!$M$2:$M$66,"&gt;0",Data!$D$2:$D$66,"AI",Data!$H$2:$H$66,"&gt;1999")</f>
        <v>0.2</v>
      </c>
      <c r="G80" t="e">
        <f>COUNTIFS(Data!$D$2:$D$66,"AGI",Data!$H$2:$H$66,"&lt;2000",Data!$M$2:$M$66,"&lt;"&amp;'Cumulative distributions'!$A80)/COUNTIFS(Data!$M$2:$M$66,"&gt;0",Data!$D$2:$D$66,"AGI",Data!$H$2:$H$66,"&lt;2000")</f>
        <v>#DIV/0!</v>
      </c>
      <c r="H80">
        <f>COUNTIFS(Data!$D$2:$D$66,"AGI",Data!$H$2:$H$66,"&gt;1999",Data!$M$2:$M$66,"&lt;"&amp;'Cumulative distributions'!$A80)/COUNTIFS(Data!$M$2:$M$66,"&gt;0",Data!$D$2:$D$66,"AGI",Data!$H$2:$H$66,"&gt;1999")</f>
        <v>0.6153846153846154</v>
      </c>
      <c r="I80">
        <f>COUNTIFS(Data!$D$2:$D$66,"Futurist",Data!$H$2:$H$66,"&lt;2000",Data!$M$2:$M$66,"&lt;"&amp;'Cumulative distributions'!$A80)/COUNTIFS(Data!$M$2:$M$66,"&gt;0",Data!$D$2:$D$66,"Futurist",Data!$H$2:$H$66,"&lt;2000")</f>
        <v>0.625</v>
      </c>
      <c r="J80">
        <f>COUNTIFS(Data!$D$2:$D$66,"Futurist",Data!$H$2:$H$66,"&gt;1999",Data!$M$2:$M$66,"&lt;"&amp;'Cumulative distributions'!$A80)/COUNTIFS(Data!$M$2:$M$66,"&gt;0",Data!$D$2:$D$66,"Futurist",Data!$H$2:$H$66,"&gt;1999")</f>
        <v>0.7142857142857143</v>
      </c>
      <c r="K80">
        <f>COUNTIFS(Data!$D$2:$D$66,"Other",Data!$H$2:$H$66,"&lt;2000",Data!$M$2:$M$66,"&lt;"&amp;'Cumulative distributions'!$A80)/COUNTIFS(Data!$M$2:$M$66,"&gt;0",Data!$D$2:$D$66,"Other",Data!$H$2:$H$66,"&lt;2000")</f>
        <v>0.6666666666666666</v>
      </c>
      <c r="L80">
        <f>COUNTIFS(Data!$D$2:$D$66,"Other",Data!$H$2:$H$66,"&gt;1999",Data!$M$2:$M$66,"&lt;"&amp;'Cumulative distributions'!$A80)/COUNTIFS(Data!$M$2:$M$66,"&gt;0",Data!$D$2:$D$66,"Other",Data!$H$2:$H$66,"&gt;1999")</f>
        <v>0</v>
      </c>
      <c r="N80">
        <f>COUNTIFS(Data!$D$2:$D$66,"AGI",Data!$M$2:$M$66,"&lt;"&amp;'Cumulative distributions'!$A80)/COUNTIFS(Data!$M$2:$M$66,"&gt;0",Data!$D$2:$D$66,"AGI")</f>
        <v>0.6153846153846154</v>
      </c>
      <c r="O80">
        <f>COUNTIFS(Data!$D$2:$D$66,"AI",Data!$M$2:$M$66,"&lt;"&amp;'Cumulative distributions'!$A80)/COUNTIFS(Data!$M$2:$M$66,"&gt;0",Data!$D$2:$D$66,"AI")</f>
        <v>0.4090909090909091</v>
      </c>
      <c r="P80">
        <f>COUNTIFS(Data!$D$2:$D$66,"Futurist",Data!$M$2:$M$66,"&lt;"&amp;'Cumulative distributions'!$A80)/COUNTIFS(Data!$M$2:$M$66,"&gt;0",Data!$D$2:$D$66,"Futurist")</f>
        <v>0.6666666666666666</v>
      </c>
      <c r="Q80">
        <f>COUNTIFS(Data!$D$2:$D$66,"Other",Data!$M$2:$M$66,"&lt;"&amp;'Cumulative distributions'!$A80)/COUNTIFS(Data!$M$2:$M$66,"&gt;0",Data!$D$2:$D$66,"Other")</f>
        <v>0.25</v>
      </c>
      <c r="S80">
        <f>COUNTIFS(Data!$H$2:$H$66,"&lt;2000",Data!$M$2:$M$66,"&lt;"&amp;'Cumulative distributions'!$A80)/COUNTIFS(Data!$M$2:$M$66,"&gt;0",Data!$H$2:$H$66,"&lt;2000")</f>
        <v>0.7222222222222222</v>
      </c>
      <c r="T80">
        <f>COUNTIFS(Data!$H$2:$H$66,"&gt;1999",Data!$M$2:$M$66,"&lt;"&amp;'Cumulative distributions'!$A80)/COUNTIFS(Data!$M$2:$M$66,"&gt;0",Data!$H$2:$H$66,"&gt;1999")</f>
        <v>0.4</v>
      </c>
      <c r="V80">
        <f>COUNTIFS(Data!$AD$2:$AD$66,1,Data!$H$2:$H$66,"&gt;1999",Data!$M$2:$M$66,"&lt;"&amp;'Cumulative distributions'!$A80)/COUNTIFS(Data!$M$2:$M$66,"&gt;0",Data!$AD$2:$AD$66,1,Data!$H$2:$H$66,"&gt;1999")</f>
        <v>0.5</v>
      </c>
      <c r="W80">
        <f>COUNTIFS(Data!$AD$2:$AD$66,0,Data!$H$2:$H$66,"&gt;1999",Data!$M$2:$M$66,"&lt;"&amp;'Cumulative distributions'!$A80)/COUNTIFS(Data!$M$2:$M$66,"&gt;0",Data!$AD$2:$AD$66,0,Data!$H$2:$H$66,"&gt;1999")</f>
        <v>0.2727272727272727</v>
      </c>
      <c r="AH80">
        <f t="shared" si="1"/>
        <v>2026</v>
      </c>
    </row>
    <row r="81" spans="1:34" ht="12.75">
      <c r="A81">
        <v>2039</v>
      </c>
      <c r="B81">
        <f>COUNTIF(Data!$M$2:$M$66,"&lt;"&amp;A81)/COUNT(Data!$M$2:$M$66)</f>
        <v>0.5172413793103449</v>
      </c>
      <c r="C81">
        <f>COUNTIF(Data!$L$2:$L$66,"&lt;"&amp;A81)/COUNT(Data!$L$2:$L$66)</f>
        <v>0.5660377358490566</v>
      </c>
      <c r="E81">
        <f>COUNTIFS(Data!$D$2:$D$66,"AI",Data!$H$2:$H$66,"&lt;2000",Data!$M$2:$M$66,"&lt;"&amp;'Cumulative distributions'!$A81)/COUNTIFS(Data!$M$2:$M$66,"&gt;0",Data!$D$2:$D$66,"AI",Data!$H$2:$H$66,"&lt;2000")</f>
        <v>1</v>
      </c>
      <c r="F81">
        <f>COUNTIFS(Data!$D$2:$D$66,"AI",Data!$H$2:$H$66,"&gt;1999",Data!$M$2:$M$66,"&lt;"&amp;'Cumulative distributions'!$A81)/COUNTIFS(Data!$M$2:$M$66,"&gt;0",Data!$D$2:$D$66,"AI",Data!$H$2:$H$66,"&gt;1999")</f>
        <v>0.2</v>
      </c>
      <c r="G81" t="e">
        <f>COUNTIFS(Data!$D$2:$D$66,"AGI",Data!$H$2:$H$66,"&lt;2000",Data!$M$2:$M$66,"&lt;"&amp;'Cumulative distributions'!$A81)/COUNTIFS(Data!$M$2:$M$66,"&gt;0",Data!$D$2:$D$66,"AGI",Data!$H$2:$H$66,"&lt;2000")</f>
        <v>#DIV/0!</v>
      </c>
      <c r="H81">
        <f>COUNTIFS(Data!$D$2:$D$66,"AGI",Data!$H$2:$H$66,"&gt;1999",Data!$M$2:$M$66,"&lt;"&amp;'Cumulative distributions'!$A81)/COUNTIFS(Data!$M$2:$M$66,"&gt;0",Data!$D$2:$D$66,"AGI",Data!$H$2:$H$66,"&gt;1999")</f>
        <v>0.6153846153846154</v>
      </c>
      <c r="I81">
        <f>COUNTIFS(Data!$D$2:$D$66,"Futurist",Data!$H$2:$H$66,"&lt;2000",Data!$M$2:$M$66,"&lt;"&amp;'Cumulative distributions'!$A81)/COUNTIFS(Data!$M$2:$M$66,"&gt;0",Data!$D$2:$D$66,"Futurist",Data!$H$2:$H$66,"&lt;2000")</f>
        <v>0.625</v>
      </c>
      <c r="J81">
        <f>COUNTIFS(Data!$D$2:$D$66,"Futurist",Data!$H$2:$H$66,"&gt;1999",Data!$M$2:$M$66,"&lt;"&amp;'Cumulative distributions'!$A81)/COUNTIFS(Data!$M$2:$M$66,"&gt;0",Data!$D$2:$D$66,"Futurist",Data!$H$2:$H$66,"&gt;1999")</f>
        <v>0.7142857142857143</v>
      </c>
      <c r="K81">
        <f>COUNTIFS(Data!$D$2:$D$66,"Other",Data!$H$2:$H$66,"&lt;2000",Data!$M$2:$M$66,"&lt;"&amp;'Cumulative distributions'!$A81)/COUNTIFS(Data!$M$2:$M$66,"&gt;0",Data!$D$2:$D$66,"Other",Data!$H$2:$H$66,"&lt;2000")</f>
        <v>0.6666666666666666</v>
      </c>
      <c r="L81">
        <f>COUNTIFS(Data!$D$2:$D$66,"Other",Data!$H$2:$H$66,"&gt;1999",Data!$M$2:$M$66,"&lt;"&amp;'Cumulative distributions'!$A81)/COUNTIFS(Data!$M$2:$M$66,"&gt;0",Data!$D$2:$D$66,"Other",Data!$H$2:$H$66,"&gt;1999")</f>
        <v>0</v>
      </c>
      <c r="N81">
        <f>COUNTIFS(Data!$D$2:$D$66,"AGI",Data!$M$2:$M$66,"&lt;"&amp;'Cumulative distributions'!$A81)/COUNTIFS(Data!$M$2:$M$66,"&gt;0",Data!$D$2:$D$66,"AGI")</f>
        <v>0.6153846153846154</v>
      </c>
      <c r="O81">
        <f>COUNTIFS(Data!$D$2:$D$66,"AI",Data!$M$2:$M$66,"&lt;"&amp;'Cumulative distributions'!$A81)/COUNTIFS(Data!$M$2:$M$66,"&gt;0",Data!$D$2:$D$66,"AI")</f>
        <v>0.45454545454545453</v>
      </c>
      <c r="P81">
        <f>COUNTIFS(Data!$D$2:$D$66,"Futurist",Data!$M$2:$M$66,"&lt;"&amp;'Cumulative distributions'!$A81)/COUNTIFS(Data!$M$2:$M$66,"&gt;0",Data!$D$2:$D$66,"Futurist")</f>
        <v>0.6666666666666666</v>
      </c>
      <c r="Q81">
        <f>COUNTIFS(Data!$D$2:$D$66,"Other",Data!$M$2:$M$66,"&lt;"&amp;'Cumulative distributions'!$A81)/COUNTIFS(Data!$M$2:$M$66,"&gt;0",Data!$D$2:$D$66,"Other")</f>
        <v>0.25</v>
      </c>
      <c r="S81">
        <f>COUNTIFS(Data!$H$2:$H$66,"&lt;2000",Data!$M$2:$M$66,"&lt;"&amp;'Cumulative distributions'!$A81)/COUNTIFS(Data!$M$2:$M$66,"&gt;0",Data!$H$2:$H$66,"&lt;2000")</f>
        <v>0.7777777777777778</v>
      </c>
      <c r="T81">
        <f>COUNTIFS(Data!$H$2:$H$66,"&gt;1999",Data!$M$2:$M$66,"&lt;"&amp;'Cumulative distributions'!$A81)/COUNTIFS(Data!$M$2:$M$66,"&gt;0",Data!$H$2:$H$66,"&gt;1999")</f>
        <v>0.4</v>
      </c>
      <c r="V81">
        <f>COUNTIFS(Data!$AD$2:$AD$66,1,Data!$H$2:$H$66,"&gt;1999",Data!$M$2:$M$66,"&lt;"&amp;'Cumulative distributions'!$A81)/COUNTIFS(Data!$M$2:$M$66,"&gt;0",Data!$AD$2:$AD$66,1,Data!$H$2:$H$66,"&gt;1999")</f>
        <v>0.5</v>
      </c>
      <c r="W81">
        <f>COUNTIFS(Data!$AD$2:$AD$66,0,Data!$H$2:$H$66,"&gt;1999",Data!$M$2:$M$66,"&lt;"&amp;'Cumulative distributions'!$A81)/COUNTIFS(Data!$M$2:$M$66,"&gt;0",Data!$AD$2:$AD$66,0,Data!$H$2:$H$66,"&gt;1999")</f>
        <v>0.2727272727272727</v>
      </c>
      <c r="AH81">
        <f t="shared" si="1"/>
        <v>2026</v>
      </c>
    </row>
    <row r="82" spans="1:34" ht="12.75">
      <c r="A82">
        <v>2040</v>
      </c>
      <c r="B82">
        <f>COUNTIF(Data!$M$2:$M$66,"&lt;"&amp;A82)/COUNT(Data!$M$2:$M$66)</f>
        <v>0.5344827586206896</v>
      </c>
      <c r="C82">
        <f>COUNTIF(Data!$L$2:$L$66,"&lt;"&amp;A82)/COUNT(Data!$L$2:$L$66)</f>
        <v>0.5660377358490566</v>
      </c>
      <c r="E82">
        <f>COUNTIFS(Data!$D$2:$D$66,"AI",Data!$H$2:$H$66,"&lt;2000",Data!$M$2:$M$66,"&lt;"&amp;'Cumulative distributions'!$A82)/COUNTIFS(Data!$M$2:$M$66,"&gt;0",Data!$D$2:$D$66,"AI",Data!$H$2:$H$66,"&lt;2000")</f>
        <v>1</v>
      </c>
      <c r="F82">
        <f>COUNTIFS(Data!$D$2:$D$66,"AI",Data!$H$2:$H$66,"&gt;1999",Data!$M$2:$M$66,"&lt;"&amp;'Cumulative distributions'!$A82)/COUNTIFS(Data!$M$2:$M$66,"&gt;0",Data!$D$2:$D$66,"AI",Data!$H$2:$H$66,"&gt;1999")</f>
        <v>0.26666666666666666</v>
      </c>
      <c r="G82" t="e">
        <f>COUNTIFS(Data!$D$2:$D$66,"AGI",Data!$H$2:$H$66,"&lt;2000",Data!$M$2:$M$66,"&lt;"&amp;'Cumulative distributions'!$A82)/COUNTIFS(Data!$M$2:$M$66,"&gt;0",Data!$D$2:$D$66,"AGI",Data!$H$2:$H$66,"&lt;2000")</f>
        <v>#DIV/0!</v>
      </c>
      <c r="H82">
        <f>COUNTIFS(Data!$D$2:$D$66,"AGI",Data!$H$2:$H$66,"&gt;1999",Data!$M$2:$M$66,"&lt;"&amp;'Cumulative distributions'!$A82)/COUNTIFS(Data!$M$2:$M$66,"&gt;0",Data!$D$2:$D$66,"AGI",Data!$H$2:$H$66,"&gt;1999")</f>
        <v>0.6153846153846154</v>
      </c>
      <c r="I82">
        <f>COUNTIFS(Data!$D$2:$D$66,"Futurist",Data!$H$2:$H$66,"&lt;2000",Data!$M$2:$M$66,"&lt;"&amp;'Cumulative distributions'!$A82)/COUNTIFS(Data!$M$2:$M$66,"&gt;0",Data!$D$2:$D$66,"Futurist",Data!$H$2:$H$66,"&lt;2000")</f>
        <v>0.625</v>
      </c>
      <c r="J82">
        <f>COUNTIFS(Data!$D$2:$D$66,"Futurist",Data!$H$2:$H$66,"&gt;1999",Data!$M$2:$M$66,"&lt;"&amp;'Cumulative distributions'!$A82)/COUNTIFS(Data!$M$2:$M$66,"&gt;0",Data!$D$2:$D$66,"Futurist",Data!$H$2:$H$66,"&gt;1999")</f>
        <v>0.7142857142857143</v>
      </c>
      <c r="K82">
        <f>COUNTIFS(Data!$D$2:$D$66,"Other",Data!$H$2:$H$66,"&lt;2000",Data!$M$2:$M$66,"&lt;"&amp;'Cumulative distributions'!$A82)/COUNTIFS(Data!$M$2:$M$66,"&gt;0",Data!$D$2:$D$66,"Other",Data!$H$2:$H$66,"&lt;2000")</f>
        <v>0.6666666666666666</v>
      </c>
      <c r="L82">
        <f>COUNTIFS(Data!$D$2:$D$66,"Other",Data!$H$2:$H$66,"&gt;1999",Data!$M$2:$M$66,"&lt;"&amp;'Cumulative distributions'!$A82)/COUNTIFS(Data!$M$2:$M$66,"&gt;0",Data!$D$2:$D$66,"Other",Data!$H$2:$H$66,"&gt;1999")</f>
        <v>0</v>
      </c>
      <c r="N82">
        <f>COUNTIFS(Data!$D$2:$D$66,"AGI",Data!$M$2:$M$66,"&lt;"&amp;'Cumulative distributions'!$A82)/COUNTIFS(Data!$M$2:$M$66,"&gt;0",Data!$D$2:$D$66,"AGI")</f>
        <v>0.6153846153846154</v>
      </c>
      <c r="O82">
        <f>COUNTIFS(Data!$D$2:$D$66,"AI",Data!$M$2:$M$66,"&lt;"&amp;'Cumulative distributions'!$A82)/COUNTIFS(Data!$M$2:$M$66,"&gt;0",Data!$D$2:$D$66,"AI")</f>
        <v>0.5</v>
      </c>
      <c r="P82">
        <f>COUNTIFS(Data!$D$2:$D$66,"Futurist",Data!$M$2:$M$66,"&lt;"&amp;'Cumulative distributions'!$A82)/COUNTIFS(Data!$M$2:$M$66,"&gt;0",Data!$D$2:$D$66,"Futurist")</f>
        <v>0.6666666666666666</v>
      </c>
      <c r="Q82">
        <f>COUNTIFS(Data!$D$2:$D$66,"Other",Data!$M$2:$M$66,"&lt;"&amp;'Cumulative distributions'!$A82)/COUNTIFS(Data!$M$2:$M$66,"&gt;0",Data!$D$2:$D$66,"Other")</f>
        <v>0.25</v>
      </c>
      <c r="S82">
        <f>COUNTIFS(Data!$H$2:$H$66,"&lt;2000",Data!$M$2:$M$66,"&lt;"&amp;'Cumulative distributions'!$A82)/COUNTIFS(Data!$M$2:$M$66,"&gt;0",Data!$H$2:$H$66,"&lt;2000")</f>
        <v>0.7777777777777778</v>
      </c>
      <c r="T82">
        <f>COUNTIFS(Data!$H$2:$H$66,"&gt;1999",Data!$M$2:$M$66,"&lt;"&amp;'Cumulative distributions'!$A82)/COUNTIFS(Data!$M$2:$M$66,"&gt;0",Data!$H$2:$H$66,"&gt;1999")</f>
        <v>0.425</v>
      </c>
      <c r="V82">
        <f>COUNTIFS(Data!$AD$2:$AD$66,1,Data!$H$2:$H$66,"&gt;1999",Data!$M$2:$M$66,"&lt;"&amp;'Cumulative distributions'!$A82)/COUNTIFS(Data!$M$2:$M$66,"&gt;0",Data!$AD$2:$AD$66,1,Data!$H$2:$H$66,"&gt;1999")</f>
        <v>0.5</v>
      </c>
      <c r="W82">
        <f>COUNTIFS(Data!$AD$2:$AD$66,0,Data!$H$2:$H$66,"&gt;1999",Data!$M$2:$M$66,"&lt;"&amp;'Cumulative distributions'!$A82)/COUNTIFS(Data!$M$2:$M$66,"&gt;0",Data!$AD$2:$AD$66,0,Data!$H$2:$H$66,"&gt;1999")</f>
        <v>0.36363636363636365</v>
      </c>
      <c r="AH82">
        <f t="shared" si="1"/>
        <v>2026</v>
      </c>
    </row>
    <row r="83" spans="1:34" ht="12.75">
      <c r="A83">
        <v>2041</v>
      </c>
      <c r="B83">
        <f>COUNTIF(Data!$M$2:$M$66,"&lt;"&amp;A83)/COUNT(Data!$M$2:$M$66)</f>
        <v>0.5689655172413793</v>
      </c>
      <c r="C83">
        <f>COUNTIF(Data!$L$2:$L$66,"&lt;"&amp;A83)/COUNT(Data!$L$2:$L$66)</f>
        <v>0.6226415094339622</v>
      </c>
      <c r="E83">
        <f>COUNTIFS(Data!$D$2:$D$66,"AI",Data!$H$2:$H$66,"&lt;2000",Data!$M$2:$M$66,"&lt;"&amp;'Cumulative distributions'!$A83)/COUNTIFS(Data!$M$2:$M$66,"&gt;0",Data!$D$2:$D$66,"AI",Data!$H$2:$H$66,"&lt;2000")</f>
        <v>1</v>
      </c>
      <c r="F83">
        <f>COUNTIFS(Data!$D$2:$D$66,"AI",Data!$H$2:$H$66,"&gt;1999",Data!$M$2:$M$66,"&lt;"&amp;'Cumulative distributions'!$A83)/COUNTIFS(Data!$M$2:$M$66,"&gt;0",Data!$D$2:$D$66,"AI",Data!$H$2:$H$66,"&gt;1999")</f>
        <v>0.3333333333333333</v>
      </c>
      <c r="G83" t="e">
        <f>COUNTIFS(Data!$D$2:$D$66,"AGI",Data!$H$2:$H$66,"&lt;2000",Data!$M$2:$M$66,"&lt;"&amp;'Cumulative distributions'!$A83)/COUNTIFS(Data!$M$2:$M$66,"&gt;0",Data!$D$2:$D$66,"AGI",Data!$H$2:$H$66,"&lt;2000")</f>
        <v>#DIV/0!</v>
      </c>
      <c r="H83">
        <f>COUNTIFS(Data!$D$2:$D$66,"AGI",Data!$H$2:$H$66,"&gt;1999",Data!$M$2:$M$66,"&lt;"&amp;'Cumulative distributions'!$A83)/COUNTIFS(Data!$M$2:$M$66,"&gt;0",Data!$D$2:$D$66,"AGI",Data!$H$2:$H$66,"&gt;1999")</f>
        <v>0.6153846153846154</v>
      </c>
      <c r="I83">
        <f>COUNTIFS(Data!$D$2:$D$66,"Futurist",Data!$H$2:$H$66,"&lt;2000",Data!$M$2:$M$66,"&lt;"&amp;'Cumulative distributions'!$A83)/COUNTIFS(Data!$M$2:$M$66,"&gt;0",Data!$D$2:$D$66,"Futurist",Data!$H$2:$H$66,"&lt;2000")</f>
        <v>0.625</v>
      </c>
      <c r="J83">
        <f>COUNTIFS(Data!$D$2:$D$66,"Futurist",Data!$H$2:$H$66,"&gt;1999",Data!$M$2:$M$66,"&lt;"&amp;'Cumulative distributions'!$A83)/COUNTIFS(Data!$M$2:$M$66,"&gt;0",Data!$D$2:$D$66,"Futurist",Data!$H$2:$H$66,"&gt;1999")</f>
        <v>0.7142857142857143</v>
      </c>
      <c r="K83">
        <f>COUNTIFS(Data!$D$2:$D$66,"Other",Data!$H$2:$H$66,"&lt;2000",Data!$M$2:$M$66,"&lt;"&amp;'Cumulative distributions'!$A83)/COUNTIFS(Data!$M$2:$M$66,"&gt;0",Data!$D$2:$D$66,"Other",Data!$H$2:$H$66,"&lt;2000")</f>
        <v>0.6666666666666666</v>
      </c>
      <c r="L83">
        <f>COUNTIFS(Data!$D$2:$D$66,"Other",Data!$H$2:$H$66,"&gt;1999",Data!$M$2:$M$66,"&lt;"&amp;'Cumulative distributions'!$A83)/COUNTIFS(Data!$M$2:$M$66,"&gt;0",Data!$D$2:$D$66,"Other",Data!$H$2:$H$66,"&gt;1999")</f>
        <v>0.2</v>
      </c>
      <c r="N83">
        <f>COUNTIFS(Data!$D$2:$D$66,"AGI",Data!$M$2:$M$66,"&lt;"&amp;'Cumulative distributions'!$A83)/COUNTIFS(Data!$M$2:$M$66,"&gt;0",Data!$D$2:$D$66,"AGI")</f>
        <v>0.6153846153846154</v>
      </c>
      <c r="O83">
        <f>COUNTIFS(Data!$D$2:$D$66,"AI",Data!$M$2:$M$66,"&lt;"&amp;'Cumulative distributions'!$A83)/COUNTIFS(Data!$M$2:$M$66,"&gt;0",Data!$D$2:$D$66,"AI")</f>
        <v>0.5454545454545454</v>
      </c>
      <c r="P83">
        <f>COUNTIFS(Data!$D$2:$D$66,"Futurist",Data!$M$2:$M$66,"&lt;"&amp;'Cumulative distributions'!$A83)/COUNTIFS(Data!$M$2:$M$66,"&gt;0",Data!$D$2:$D$66,"Futurist")</f>
        <v>0.6666666666666666</v>
      </c>
      <c r="Q83">
        <f>COUNTIFS(Data!$D$2:$D$66,"Other",Data!$M$2:$M$66,"&lt;"&amp;'Cumulative distributions'!$A83)/COUNTIFS(Data!$M$2:$M$66,"&gt;0",Data!$D$2:$D$66,"Other")</f>
        <v>0.375</v>
      </c>
      <c r="S83">
        <f>COUNTIFS(Data!$H$2:$H$66,"&lt;2000",Data!$M$2:$M$66,"&lt;"&amp;'Cumulative distributions'!$A83)/COUNTIFS(Data!$M$2:$M$66,"&gt;0",Data!$H$2:$H$66,"&lt;2000")</f>
        <v>0.7777777777777778</v>
      </c>
      <c r="T83">
        <f>COUNTIFS(Data!$H$2:$H$66,"&gt;1999",Data!$M$2:$M$66,"&lt;"&amp;'Cumulative distributions'!$A83)/COUNTIFS(Data!$M$2:$M$66,"&gt;0",Data!$H$2:$H$66,"&gt;1999")</f>
        <v>0.475</v>
      </c>
      <c r="V83">
        <f>COUNTIFS(Data!$AD$2:$AD$66,1,Data!$H$2:$H$66,"&gt;1999",Data!$M$2:$M$66,"&lt;"&amp;'Cumulative distributions'!$A83)/COUNTIFS(Data!$M$2:$M$66,"&gt;0",Data!$AD$2:$AD$66,1,Data!$H$2:$H$66,"&gt;1999")</f>
        <v>0.5</v>
      </c>
      <c r="W83">
        <f>COUNTIFS(Data!$AD$2:$AD$66,0,Data!$H$2:$H$66,"&gt;1999",Data!$M$2:$M$66,"&lt;"&amp;'Cumulative distributions'!$A83)/COUNTIFS(Data!$M$2:$M$66,"&gt;0",Data!$AD$2:$AD$66,0,Data!$H$2:$H$66,"&gt;1999")</f>
        <v>0.45454545454545453</v>
      </c>
      <c r="AH83">
        <f t="shared" si="1"/>
        <v>2026</v>
      </c>
    </row>
    <row r="84" spans="1:34" ht="12.75">
      <c r="A84">
        <v>2042</v>
      </c>
      <c r="B84">
        <f>COUNTIF(Data!$M$2:$M$66,"&lt;"&amp;A84)/COUNT(Data!$M$2:$M$66)</f>
        <v>0.5862068965517241</v>
      </c>
      <c r="C84">
        <f>COUNTIF(Data!$L$2:$L$66,"&lt;"&amp;A84)/COUNT(Data!$L$2:$L$66)</f>
        <v>0.6415094339622641</v>
      </c>
      <c r="E84">
        <f>COUNTIFS(Data!$D$2:$D$66,"AI",Data!$H$2:$H$66,"&lt;2000",Data!$M$2:$M$66,"&lt;"&amp;'Cumulative distributions'!$A84)/COUNTIFS(Data!$M$2:$M$66,"&gt;0",Data!$D$2:$D$66,"AI",Data!$H$2:$H$66,"&lt;2000")</f>
        <v>1</v>
      </c>
      <c r="F84">
        <f>COUNTIFS(Data!$D$2:$D$66,"AI",Data!$H$2:$H$66,"&gt;1999",Data!$M$2:$M$66,"&lt;"&amp;'Cumulative distributions'!$A84)/COUNTIFS(Data!$M$2:$M$66,"&gt;0",Data!$D$2:$D$66,"AI",Data!$H$2:$H$66,"&gt;1999")</f>
        <v>0.3333333333333333</v>
      </c>
      <c r="G84" t="e">
        <f>COUNTIFS(Data!$D$2:$D$66,"AGI",Data!$H$2:$H$66,"&lt;2000",Data!$M$2:$M$66,"&lt;"&amp;'Cumulative distributions'!$A84)/COUNTIFS(Data!$M$2:$M$66,"&gt;0",Data!$D$2:$D$66,"AGI",Data!$H$2:$H$66,"&lt;2000")</f>
        <v>#DIV/0!</v>
      </c>
      <c r="H84">
        <f>COUNTIFS(Data!$D$2:$D$66,"AGI",Data!$H$2:$H$66,"&gt;1999",Data!$M$2:$M$66,"&lt;"&amp;'Cumulative distributions'!$A84)/COUNTIFS(Data!$M$2:$M$66,"&gt;0",Data!$D$2:$D$66,"AGI",Data!$H$2:$H$66,"&gt;1999")</f>
        <v>0.6923076923076923</v>
      </c>
      <c r="I84">
        <f>COUNTIFS(Data!$D$2:$D$66,"Futurist",Data!$H$2:$H$66,"&lt;2000",Data!$M$2:$M$66,"&lt;"&amp;'Cumulative distributions'!$A84)/COUNTIFS(Data!$M$2:$M$66,"&gt;0",Data!$D$2:$D$66,"Futurist",Data!$H$2:$H$66,"&lt;2000")</f>
        <v>0.625</v>
      </c>
      <c r="J84">
        <f>COUNTIFS(Data!$D$2:$D$66,"Futurist",Data!$H$2:$H$66,"&gt;1999",Data!$M$2:$M$66,"&lt;"&amp;'Cumulative distributions'!$A84)/COUNTIFS(Data!$M$2:$M$66,"&gt;0",Data!$D$2:$D$66,"Futurist",Data!$H$2:$H$66,"&gt;1999")</f>
        <v>0.7142857142857143</v>
      </c>
      <c r="K84">
        <f>COUNTIFS(Data!$D$2:$D$66,"Other",Data!$H$2:$H$66,"&lt;2000",Data!$M$2:$M$66,"&lt;"&amp;'Cumulative distributions'!$A84)/COUNTIFS(Data!$M$2:$M$66,"&gt;0",Data!$D$2:$D$66,"Other",Data!$H$2:$H$66,"&lt;2000")</f>
        <v>0.6666666666666666</v>
      </c>
      <c r="L84">
        <f>COUNTIFS(Data!$D$2:$D$66,"Other",Data!$H$2:$H$66,"&gt;1999",Data!$M$2:$M$66,"&lt;"&amp;'Cumulative distributions'!$A84)/COUNTIFS(Data!$M$2:$M$66,"&gt;0",Data!$D$2:$D$66,"Other",Data!$H$2:$H$66,"&gt;1999")</f>
        <v>0.2</v>
      </c>
      <c r="N84">
        <f>COUNTIFS(Data!$D$2:$D$66,"AGI",Data!$M$2:$M$66,"&lt;"&amp;'Cumulative distributions'!$A84)/COUNTIFS(Data!$M$2:$M$66,"&gt;0",Data!$D$2:$D$66,"AGI")</f>
        <v>0.6923076923076923</v>
      </c>
      <c r="O84">
        <f>COUNTIFS(Data!$D$2:$D$66,"AI",Data!$M$2:$M$66,"&lt;"&amp;'Cumulative distributions'!$A84)/COUNTIFS(Data!$M$2:$M$66,"&gt;0",Data!$D$2:$D$66,"AI")</f>
        <v>0.5454545454545454</v>
      </c>
      <c r="P84">
        <f>COUNTIFS(Data!$D$2:$D$66,"Futurist",Data!$M$2:$M$66,"&lt;"&amp;'Cumulative distributions'!$A84)/COUNTIFS(Data!$M$2:$M$66,"&gt;0",Data!$D$2:$D$66,"Futurist")</f>
        <v>0.6666666666666666</v>
      </c>
      <c r="Q84">
        <f>COUNTIFS(Data!$D$2:$D$66,"Other",Data!$M$2:$M$66,"&lt;"&amp;'Cumulative distributions'!$A84)/COUNTIFS(Data!$M$2:$M$66,"&gt;0",Data!$D$2:$D$66,"Other")</f>
        <v>0.375</v>
      </c>
      <c r="S84">
        <f>COUNTIFS(Data!$H$2:$H$66,"&lt;2000",Data!$M$2:$M$66,"&lt;"&amp;'Cumulative distributions'!$A84)/COUNTIFS(Data!$M$2:$M$66,"&gt;0",Data!$H$2:$H$66,"&lt;2000")</f>
        <v>0.7777777777777778</v>
      </c>
      <c r="T84">
        <f>COUNTIFS(Data!$H$2:$H$66,"&gt;1999",Data!$M$2:$M$66,"&lt;"&amp;'Cumulative distributions'!$A84)/COUNTIFS(Data!$M$2:$M$66,"&gt;0",Data!$H$2:$H$66,"&gt;1999")</f>
        <v>0.5</v>
      </c>
      <c r="V84">
        <f>COUNTIFS(Data!$AD$2:$AD$66,1,Data!$H$2:$H$66,"&gt;1999",Data!$M$2:$M$66,"&lt;"&amp;'Cumulative distributions'!$A84)/COUNTIFS(Data!$M$2:$M$66,"&gt;0",Data!$AD$2:$AD$66,1,Data!$H$2:$H$66,"&gt;1999")</f>
        <v>0.5454545454545454</v>
      </c>
      <c r="W84">
        <f>COUNTIFS(Data!$AD$2:$AD$66,0,Data!$H$2:$H$66,"&gt;1999",Data!$M$2:$M$66,"&lt;"&amp;'Cumulative distributions'!$A84)/COUNTIFS(Data!$M$2:$M$66,"&gt;0",Data!$AD$2:$AD$66,0,Data!$H$2:$H$66,"&gt;1999")</f>
        <v>0.45454545454545453</v>
      </c>
      <c r="AH84">
        <f t="shared" si="1"/>
        <v>2026</v>
      </c>
    </row>
    <row r="85" spans="1:34" ht="12.75">
      <c r="A85">
        <v>2043</v>
      </c>
      <c r="B85">
        <f>COUNTIF(Data!$M$2:$M$66,"&lt;"&amp;A85)/COUNT(Data!$M$2:$M$66)</f>
        <v>0.603448275862069</v>
      </c>
      <c r="C85">
        <f>COUNTIF(Data!$L$2:$L$66,"&lt;"&amp;A85)/COUNT(Data!$L$2:$L$66)</f>
        <v>0.660377358490566</v>
      </c>
      <c r="E85">
        <f>COUNTIFS(Data!$D$2:$D$66,"AI",Data!$H$2:$H$66,"&lt;2000",Data!$M$2:$M$66,"&lt;"&amp;'Cumulative distributions'!$A85)/COUNTIFS(Data!$M$2:$M$66,"&gt;0",Data!$D$2:$D$66,"AI",Data!$H$2:$H$66,"&lt;2000")</f>
        <v>1</v>
      </c>
      <c r="F85">
        <f>COUNTIFS(Data!$D$2:$D$66,"AI",Data!$H$2:$H$66,"&gt;1999",Data!$M$2:$M$66,"&lt;"&amp;'Cumulative distributions'!$A85)/COUNTIFS(Data!$M$2:$M$66,"&gt;0",Data!$D$2:$D$66,"AI",Data!$H$2:$H$66,"&gt;1999")</f>
        <v>0.3333333333333333</v>
      </c>
      <c r="G85" t="e">
        <f>COUNTIFS(Data!$D$2:$D$66,"AGI",Data!$H$2:$H$66,"&lt;2000",Data!$M$2:$M$66,"&lt;"&amp;'Cumulative distributions'!$A85)/COUNTIFS(Data!$M$2:$M$66,"&gt;0",Data!$D$2:$D$66,"AGI",Data!$H$2:$H$66,"&lt;2000")</f>
        <v>#DIV/0!</v>
      </c>
      <c r="H85">
        <f>COUNTIFS(Data!$D$2:$D$66,"AGI",Data!$H$2:$H$66,"&gt;1999",Data!$M$2:$M$66,"&lt;"&amp;'Cumulative distributions'!$A85)/COUNTIFS(Data!$M$2:$M$66,"&gt;0",Data!$D$2:$D$66,"AGI",Data!$H$2:$H$66,"&gt;1999")</f>
        <v>0.7692307692307693</v>
      </c>
      <c r="I85">
        <f>COUNTIFS(Data!$D$2:$D$66,"Futurist",Data!$H$2:$H$66,"&lt;2000",Data!$M$2:$M$66,"&lt;"&amp;'Cumulative distributions'!$A85)/COUNTIFS(Data!$M$2:$M$66,"&gt;0",Data!$D$2:$D$66,"Futurist",Data!$H$2:$H$66,"&lt;2000")</f>
        <v>0.625</v>
      </c>
      <c r="J85">
        <f>COUNTIFS(Data!$D$2:$D$66,"Futurist",Data!$H$2:$H$66,"&gt;1999",Data!$M$2:$M$66,"&lt;"&amp;'Cumulative distributions'!$A85)/COUNTIFS(Data!$M$2:$M$66,"&gt;0",Data!$D$2:$D$66,"Futurist",Data!$H$2:$H$66,"&gt;1999")</f>
        <v>0.7142857142857143</v>
      </c>
      <c r="K85">
        <f>COUNTIFS(Data!$D$2:$D$66,"Other",Data!$H$2:$H$66,"&lt;2000",Data!$M$2:$M$66,"&lt;"&amp;'Cumulative distributions'!$A85)/COUNTIFS(Data!$M$2:$M$66,"&gt;0",Data!$D$2:$D$66,"Other",Data!$H$2:$H$66,"&lt;2000")</f>
        <v>0.6666666666666666</v>
      </c>
      <c r="L85">
        <f>COUNTIFS(Data!$D$2:$D$66,"Other",Data!$H$2:$H$66,"&gt;1999",Data!$M$2:$M$66,"&lt;"&amp;'Cumulative distributions'!$A85)/COUNTIFS(Data!$M$2:$M$66,"&gt;0",Data!$D$2:$D$66,"Other",Data!$H$2:$H$66,"&gt;1999")</f>
        <v>0.2</v>
      </c>
      <c r="N85">
        <f>COUNTIFS(Data!$D$2:$D$66,"AGI",Data!$M$2:$M$66,"&lt;"&amp;'Cumulative distributions'!$A85)/COUNTIFS(Data!$M$2:$M$66,"&gt;0",Data!$D$2:$D$66,"AGI")</f>
        <v>0.7692307692307693</v>
      </c>
      <c r="O85">
        <f>COUNTIFS(Data!$D$2:$D$66,"AI",Data!$M$2:$M$66,"&lt;"&amp;'Cumulative distributions'!$A85)/COUNTIFS(Data!$M$2:$M$66,"&gt;0",Data!$D$2:$D$66,"AI")</f>
        <v>0.5454545454545454</v>
      </c>
      <c r="P85">
        <f>COUNTIFS(Data!$D$2:$D$66,"Futurist",Data!$M$2:$M$66,"&lt;"&amp;'Cumulative distributions'!$A85)/COUNTIFS(Data!$M$2:$M$66,"&gt;0",Data!$D$2:$D$66,"Futurist")</f>
        <v>0.6666666666666666</v>
      </c>
      <c r="Q85">
        <f>COUNTIFS(Data!$D$2:$D$66,"Other",Data!$M$2:$M$66,"&lt;"&amp;'Cumulative distributions'!$A85)/COUNTIFS(Data!$M$2:$M$66,"&gt;0",Data!$D$2:$D$66,"Other")</f>
        <v>0.375</v>
      </c>
      <c r="S85">
        <f>COUNTIFS(Data!$H$2:$H$66,"&lt;2000",Data!$M$2:$M$66,"&lt;"&amp;'Cumulative distributions'!$A85)/COUNTIFS(Data!$M$2:$M$66,"&gt;0",Data!$H$2:$H$66,"&lt;2000")</f>
        <v>0.7777777777777778</v>
      </c>
      <c r="T85">
        <f>COUNTIFS(Data!$H$2:$H$66,"&gt;1999",Data!$M$2:$M$66,"&lt;"&amp;'Cumulative distributions'!$A85)/COUNTIFS(Data!$M$2:$M$66,"&gt;0",Data!$H$2:$H$66,"&gt;1999")</f>
        <v>0.525</v>
      </c>
      <c r="V85">
        <f>COUNTIFS(Data!$AD$2:$AD$66,1,Data!$H$2:$H$66,"&gt;1999",Data!$M$2:$M$66,"&lt;"&amp;'Cumulative distributions'!$A85)/COUNTIFS(Data!$M$2:$M$66,"&gt;0",Data!$AD$2:$AD$66,1,Data!$H$2:$H$66,"&gt;1999")</f>
        <v>0.5454545454545454</v>
      </c>
      <c r="W85">
        <f>COUNTIFS(Data!$AD$2:$AD$66,0,Data!$H$2:$H$66,"&gt;1999",Data!$M$2:$M$66,"&lt;"&amp;'Cumulative distributions'!$A85)/COUNTIFS(Data!$M$2:$M$66,"&gt;0",Data!$AD$2:$AD$66,0,Data!$H$2:$H$66,"&gt;1999")</f>
        <v>0.5454545454545454</v>
      </c>
      <c r="AH85">
        <f t="shared" si="1"/>
        <v>2026</v>
      </c>
    </row>
    <row r="86" spans="1:34" ht="12.75">
      <c r="A86">
        <v>2044</v>
      </c>
      <c r="B86">
        <f>COUNTIF(Data!$M$2:$M$66,"&lt;"&amp;A86)/COUNT(Data!$M$2:$M$66)</f>
        <v>0.603448275862069</v>
      </c>
      <c r="C86">
        <f>COUNTIF(Data!$L$2:$L$66,"&lt;"&amp;A86)/COUNT(Data!$L$2:$L$66)</f>
        <v>0.660377358490566</v>
      </c>
      <c r="E86">
        <f>COUNTIFS(Data!$D$2:$D$66,"AI",Data!$H$2:$H$66,"&lt;2000",Data!$M$2:$M$66,"&lt;"&amp;'Cumulative distributions'!$A86)/COUNTIFS(Data!$M$2:$M$66,"&gt;0",Data!$D$2:$D$66,"AI",Data!$H$2:$H$66,"&lt;2000")</f>
        <v>1</v>
      </c>
      <c r="F86">
        <f>COUNTIFS(Data!$D$2:$D$66,"AI",Data!$H$2:$H$66,"&gt;1999",Data!$M$2:$M$66,"&lt;"&amp;'Cumulative distributions'!$A86)/COUNTIFS(Data!$M$2:$M$66,"&gt;0",Data!$D$2:$D$66,"AI",Data!$H$2:$H$66,"&gt;1999")</f>
        <v>0.3333333333333333</v>
      </c>
      <c r="G86" t="e">
        <f>COUNTIFS(Data!$D$2:$D$66,"AGI",Data!$H$2:$H$66,"&lt;2000",Data!$M$2:$M$66,"&lt;"&amp;'Cumulative distributions'!$A86)/COUNTIFS(Data!$M$2:$M$66,"&gt;0",Data!$D$2:$D$66,"AGI",Data!$H$2:$H$66,"&lt;2000")</f>
        <v>#DIV/0!</v>
      </c>
      <c r="H86">
        <f>COUNTIFS(Data!$D$2:$D$66,"AGI",Data!$H$2:$H$66,"&gt;1999",Data!$M$2:$M$66,"&lt;"&amp;'Cumulative distributions'!$A86)/COUNTIFS(Data!$M$2:$M$66,"&gt;0",Data!$D$2:$D$66,"AGI",Data!$H$2:$H$66,"&gt;1999")</f>
        <v>0.7692307692307693</v>
      </c>
      <c r="I86">
        <f>COUNTIFS(Data!$D$2:$D$66,"Futurist",Data!$H$2:$H$66,"&lt;2000",Data!$M$2:$M$66,"&lt;"&amp;'Cumulative distributions'!$A86)/COUNTIFS(Data!$M$2:$M$66,"&gt;0",Data!$D$2:$D$66,"Futurist",Data!$H$2:$H$66,"&lt;2000")</f>
        <v>0.625</v>
      </c>
      <c r="J86">
        <f>COUNTIFS(Data!$D$2:$D$66,"Futurist",Data!$H$2:$H$66,"&gt;1999",Data!$M$2:$M$66,"&lt;"&amp;'Cumulative distributions'!$A86)/COUNTIFS(Data!$M$2:$M$66,"&gt;0",Data!$D$2:$D$66,"Futurist",Data!$H$2:$H$66,"&gt;1999")</f>
        <v>0.7142857142857143</v>
      </c>
      <c r="K86">
        <f>COUNTIFS(Data!$D$2:$D$66,"Other",Data!$H$2:$H$66,"&lt;2000",Data!$M$2:$M$66,"&lt;"&amp;'Cumulative distributions'!$A86)/COUNTIFS(Data!$M$2:$M$66,"&gt;0",Data!$D$2:$D$66,"Other",Data!$H$2:$H$66,"&lt;2000")</f>
        <v>0.6666666666666666</v>
      </c>
      <c r="L86">
        <f>COUNTIFS(Data!$D$2:$D$66,"Other",Data!$H$2:$H$66,"&gt;1999",Data!$M$2:$M$66,"&lt;"&amp;'Cumulative distributions'!$A86)/COUNTIFS(Data!$M$2:$M$66,"&gt;0",Data!$D$2:$D$66,"Other",Data!$H$2:$H$66,"&gt;1999")</f>
        <v>0.2</v>
      </c>
      <c r="N86">
        <f>COUNTIFS(Data!$D$2:$D$66,"AGI",Data!$M$2:$M$66,"&lt;"&amp;'Cumulative distributions'!$A86)/COUNTIFS(Data!$M$2:$M$66,"&gt;0",Data!$D$2:$D$66,"AGI")</f>
        <v>0.7692307692307693</v>
      </c>
      <c r="O86">
        <f>COUNTIFS(Data!$D$2:$D$66,"AI",Data!$M$2:$M$66,"&lt;"&amp;'Cumulative distributions'!$A86)/COUNTIFS(Data!$M$2:$M$66,"&gt;0",Data!$D$2:$D$66,"AI")</f>
        <v>0.5454545454545454</v>
      </c>
      <c r="P86">
        <f>COUNTIFS(Data!$D$2:$D$66,"Futurist",Data!$M$2:$M$66,"&lt;"&amp;'Cumulative distributions'!$A86)/COUNTIFS(Data!$M$2:$M$66,"&gt;0",Data!$D$2:$D$66,"Futurist")</f>
        <v>0.6666666666666666</v>
      </c>
      <c r="Q86">
        <f>COUNTIFS(Data!$D$2:$D$66,"Other",Data!$M$2:$M$66,"&lt;"&amp;'Cumulative distributions'!$A86)/COUNTIFS(Data!$M$2:$M$66,"&gt;0",Data!$D$2:$D$66,"Other")</f>
        <v>0.375</v>
      </c>
      <c r="S86">
        <f>COUNTIFS(Data!$H$2:$H$66,"&lt;2000",Data!$M$2:$M$66,"&lt;"&amp;'Cumulative distributions'!$A86)/COUNTIFS(Data!$M$2:$M$66,"&gt;0",Data!$H$2:$H$66,"&lt;2000")</f>
        <v>0.7777777777777778</v>
      </c>
      <c r="T86">
        <f>COUNTIFS(Data!$H$2:$H$66,"&gt;1999",Data!$M$2:$M$66,"&lt;"&amp;'Cumulative distributions'!$A86)/COUNTIFS(Data!$M$2:$M$66,"&gt;0",Data!$H$2:$H$66,"&gt;1999")</f>
        <v>0.525</v>
      </c>
      <c r="V86">
        <f>COUNTIFS(Data!$AD$2:$AD$66,1,Data!$H$2:$H$66,"&gt;1999",Data!$M$2:$M$66,"&lt;"&amp;'Cumulative distributions'!$A86)/COUNTIFS(Data!$M$2:$M$66,"&gt;0",Data!$AD$2:$AD$66,1,Data!$H$2:$H$66,"&gt;1999")</f>
        <v>0.5454545454545454</v>
      </c>
      <c r="W86">
        <f>COUNTIFS(Data!$AD$2:$AD$66,0,Data!$H$2:$H$66,"&gt;1999",Data!$M$2:$M$66,"&lt;"&amp;'Cumulative distributions'!$A86)/COUNTIFS(Data!$M$2:$M$66,"&gt;0",Data!$AD$2:$AD$66,0,Data!$H$2:$H$66,"&gt;1999")</f>
        <v>0.5454545454545454</v>
      </c>
      <c r="AH86">
        <f t="shared" si="1"/>
        <v>2026</v>
      </c>
    </row>
    <row r="87" spans="1:34" ht="12.75">
      <c r="A87">
        <v>2045</v>
      </c>
      <c r="B87">
        <f>COUNTIF(Data!$M$2:$M$66,"&lt;"&amp;A87)/COUNT(Data!$M$2:$M$66)</f>
        <v>0.603448275862069</v>
      </c>
      <c r="C87">
        <f>COUNTIF(Data!$L$2:$L$66,"&lt;"&amp;A87)/COUNT(Data!$L$2:$L$66)</f>
        <v>0.660377358490566</v>
      </c>
      <c r="E87">
        <f>COUNTIFS(Data!$D$2:$D$66,"AI",Data!$H$2:$H$66,"&lt;2000",Data!$M$2:$M$66,"&lt;"&amp;'Cumulative distributions'!$A87)/COUNTIFS(Data!$M$2:$M$66,"&gt;0",Data!$D$2:$D$66,"AI",Data!$H$2:$H$66,"&lt;2000")</f>
        <v>1</v>
      </c>
      <c r="F87">
        <f>COUNTIFS(Data!$D$2:$D$66,"AI",Data!$H$2:$H$66,"&gt;1999",Data!$M$2:$M$66,"&lt;"&amp;'Cumulative distributions'!$A87)/COUNTIFS(Data!$M$2:$M$66,"&gt;0",Data!$D$2:$D$66,"AI",Data!$H$2:$H$66,"&gt;1999")</f>
        <v>0.3333333333333333</v>
      </c>
      <c r="G87" t="e">
        <f>COUNTIFS(Data!$D$2:$D$66,"AGI",Data!$H$2:$H$66,"&lt;2000",Data!$M$2:$M$66,"&lt;"&amp;'Cumulative distributions'!$A87)/COUNTIFS(Data!$M$2:$M$66,"&gt;0",Data!$D$2:$D$66,"AGI",Data!$H$2:$H$66,"&lt;2000")</f>
        <v>#DIV/0!</v>
      </c>
      <c r="H87">
        <f>COUNTIFS(Data!$D$2:$D$66,"AGI",Data!$H$2:$H$66,"&gt;1999",Data!$M$2:$M$66,"&lt;"&amp;'Cumulative distributions'!$A87)/COUNTIFS(Data!$M$2:$M$66,"&gt;0",Data!$D$2:$D$66,"AGI",Data!$H$2:$H$66,"&gt;1999")</f>
        <v>0.7692307692307693</v>
      </c>
      <c r="I87">
        <f>COUNTIFS(Data!$D$2:$D$66,"Futurist",Data!$H$2:$H$66,"&lt;2000",Data!$M$2:$M$66,"&lt;"&amp;'Cumulative distributions'!$A87)/COUNTIFS(Data!$M$2:$M$66,"&gt;0",Data!$D$2:$D$66,"Futurist",Data!$H$2:$H$66,"&lt;2000")</f>
        <v>0.625</v>
      </c>
      <c r="J87">
        <f>COUNTIFS(Data!$D$2:$D$66,"Futurist",Data!$H$2:$H$66,"&gt;1999",Data!$M$2:$M$66,"&lt;"&amp;'Cumulative distributions'!$A87)/COUNTIFS(Data!$M$2:$M$66,"&gt;0",Data!$D$2:$D$66,"Futurist",Data!$H$2:$H$66,"&gt;1999")</f>
        <v>0.7142857142857143</v>
      </c>
      <c r="K87">
        <f>COUNTIFS(Data!$D$2:$D$66,"Other",Data!$H$2:$H$66,"&lt;2000",Data!$M$2:$M$66,"&lt;"&amp;'Cumulative distributions'!$A87)/COUNTIFS(Data!$M$2:$M$66,"&gt;0",Data!$D$2:$D$66,"Other",Data!$H$2:$H$66,"&lt;2000")</f>
        <v>0.6666666666666666</v>
      </c>
      <c r="L87">
        <f>COUNTIFS(Data!$D$2:$D$66,"Other",Data!$H$2:$H$66,"&gt;1999",Data!$M$2:$M$66,"&lt;"&amp;'Cumulative distributions'!$A87)/COUNTIFS(Data!$M$2:$M$66,"&gt;0",Data!$D$2:$D$66,"Other",Data!$H$2:$H$66,"&gt;1999")</f>
        <v>0.2</v>
      </c>
      <c r="N87">
        <f>COUNTIFS(Data!$D$2:$D$66,"AGI",Data!$M$2:$M$66,"&lt;"&amp;'Cumulative distributions'!$A87)/COUNTIFS(Data!$M$2:$M$66,"&gt;0",Data!$D$2:$D$66,"AGI")</f>
        <v>0.7692307692307693</v>
      </c>
      <c r="O87">
        <f>COUNTIFS(Data!$D$2:$D$66,"AI",Data!$M$2:$M$66,"&lt;"&amp;'Cumulative distributions'!$A87)/COUNTIFS(Data!$M$2:$M$66,"&gt;0",Data!$D$2:$D$66,"AI")</f>
        <v>0.5454545454545454</v>
      </c>
      <c r="P87">
        <f>COUNTIFS(Data!$D$2:$D$66,"Futurist",Data!$M$2:$M$66,"&lt;"&amp;'Cumulative distributions'!$A87)/COUNTIFS(Data!$M$2:$M$66,"&gt;0",Data!$D$2:$D$66,"Futurist")</f>
        <v>0.6666666666666666</v>
      </c>
      <c r="Q87">
        <f>COUNTIFS(Data!$D$2:$D$66,"Other",Data!$M$2:$M$66,"&lt;"&amp;'Cumulative distributions'!$A87)/COUNTIFS(Data!$M$2:$M$66,"&gt;0",Data!$D$2:$D$66,"Other")</f>
        <v>0.375</v>
      </c>
      <c r="S87">
        <f>COUNTIFS(Data!$H$2:$H$66,"&lt;2000",Data!$M$2:$M$66,"&lt;"&amp;'Cumulative distributions'!$A87)/COUNTIFS(Data!$M$2:$M$66,"&gt;0",Data!$H$2:$H$66,"&lt;2000")</f>
        <v>0.7777777777777778</v>
      </c>
      <c r="T87">
        <f>COUNTIFS(Data!$H$2:$H$66,"&gt;1999",Data!$M$2:$M$66,"&lt;"&amp;'Cumulative distributions'!$A87)/COUNTIFS(Data!$M$2:$M$66,"&gt;0",Data!$H$2:$H$66,"&gt;1999")</f>
        <v>0.525</v>
      </c>
      <c r="V87">
        <f>COUNTIFS(Data!$AD$2:$AD$66,1,Data!$H$2:$H$66,"&gt;1999",Data!$M$2:$M$66,"&lt;"&amp;'Cumulative distributions'!$A87)/COUNTIFS(Data!$M$2:$M$66,"&gt;0",Data!$AD$2:$AD$66,1,Data!$H$2:$H$66,"&gt;1999")</f>
        <v>0.5454545454545454</v>
      </c>
      <c r="W87">
        <f>COUNTIFS(Data!$AD$2:$AD$66,0,Data!$H$2:$H$66,"&gt;1999",Data!$M$2:$M$66,"&lt;"&amp;'Cumulative distributions'!$A87)/COUNTIFS(Data!$M$2:$M$66,"&gt;0",Data!$AD$2:$AD$66,0,Data!$H$2:$H$66,"&gt;1999")</f>
        <v>0.5454545454545454</v>
      </c>
      <c r="AH87">
        <f t="shared" si="1"/>
        <v>2026</v>
      </c>
    </row>
    <row r="88" spans="1:34" ht="12.75">
      <c r="A88">
        <v>2046</v>
      </c>
      <c r="B88">
        <f>COUNTIF(Data!$M$2:$M$66,"&lt;"&amp;A88)/COUNT(Data!$M$2:$M$66)</f>
        <v>0.6206896551724138</v>
      </c>
      <c r="C88">
        <f>COUNTIF(Data!$L$2:$L$66,"&lt;"&amp;A88)/COUNT(Data!$L$2:$L$66)</f>
        <v>0.6792452830188679</v>
      </c>
      <c r="E88">
        <f>COUNTIFS(Data!$D$2:$D$66,"AI",Data!$H$2:$H$66,"&lt;2000",Data!$M$2:$M$66,"&lt;"&amp;'Cumulative distributions'!$A88)/COUNTIFS(Data!$M$2:$M$66,"&gt;0",Data!$D$2:$D$66,"AI",Data!$H$2:$H$66,"&lt;2000")</f>
        <v>1</v>
      </c>
      <c r="F88">
        <f>COUNTIFS(Data!$D$2:$D$66,"AI",Data!$H$2:$H$66,"&gt;1999",Data!$M$2:$M$66,"&lt;"&amp;'Cumulative distributions'!$A88)/COUNTIFS(Data!$M$2:$M$66,"&gt;0",Data!$D$2:$D$66,"AI",Data!$H$2:$H$66,"&gt;1999")</f>
        <v>0.3333333333333333</v>
      </c>
      <c r="G88" t="e">
        <f>COUNTIFS(Data!$D$2:$D$66,"AGI",Data!$H$2:$H$66,"&lt;2000",Data!$M$2:$M$66,"&lt;"&amp;'Cumulative distributions'!$A88)/COUNTIFS(Data!$M$2:$M$66,"&gt;0",Data!$D$2:$D$66,"AGI",Data!$H$2:$H$66,"&lt;2000")</f>
        <v>#DIV/0!</v>
      </c>
      <c r="H88">
        <f>COUNTIFS(Data!$D$2:$D$66,"AGI",Data!$H$2:$H$66,"&gt;1999",Data!$M$2:$M$66,"&lt;"&amp;'Cumulative distributions'!$A88)/COUNTIFS(Data!$M$2:$M$66,"&gt;0",Data!$D$2:$D$66,"AGI",Data!$H$2:$H$66,"&gt;1999")</f>
        <v>0.8461538461538461</v>
      </c>
      <c r="I88">
        <f>COUNTIFS(Data!$D$2:$D$66,"Futurist",Data!$H$2:$H$66,"&lt;2000",Data!$M$2:$M$66,"&lt;"&amp;'Cumulative distributions'!$A88)/COUNTIFS(Data!$M$2:$M$66,"&gt;0",Data!$D$2:$D$66,"Futurist",Data!$H$2:$H$66,"&lt;2000")</f>
        <v>0.625</v>
      </c>
      <c r="J88">
        <f>COUNTIFS(Data!$D$2:$D$66,"Futurist",Data!$H$2:$H$66,"&gt;1999",Data!$M$2:$M$66,"&lt;"&amp;'Cumulative distributions'!$A88)/COUNTIFS(Data!$M$2:$M$66,"&gt;0",Data!$D$2:$D$66,"Futurist",Data!$H$2:$H$66,"&gt;1999")</f>
        <v>0.7142857142857143</v>
      </c>
      <c r="K88">
        <f>COUNTIFS(Data!$D$2:$D$66,"Other",Data!$H$2:$H$66,"&lt;2000",Data!$M$2:$M$66,"&lt;"&amp;'Cumulative distributions'!$A88)/COUNTIFS(Data!$M$2:$M$66,"&gt;0",Data!$D$2:$D$66,"Other",Data!$H$2:$H$66,"&lt;2000")</f>
        <v>0.6666666666666666</v>
      </c>
      <c r="L88">
        <f>COUNTIFS(Data!$D$2:$D$66,"Other",Data!$H$2:$H$66,"&gt;1999",Data!$M$2:$M$66,"&lt;"&amp;'Cumulative distributions'!$A88)/COUNTIFS(Data!$M$2:$M$66,"&gt;0",Data!$D$2:$D$66,"Other",Data!$H$2:$H$66,"&gt;1999")</f>
        <v>0.2</v>
      </c>
      <c r="N88">
        <f>COUNTIFS(Data!$D$2:$D$66,"AGI",Data!$M$2:$M$66,"&lt;"&amp;'Cumulative distributions'!$A88)/COUNTIFS(Data!$M$2:$M$66,"&gt;0",Data!$D$2:$D$66,"AGI")</f>
        <v>0.8461538461538461</v>
      </c>
      <c r="O88">
        <f>COUNTIFS(Data!$D$2:$D$66,"AI",Data!$M$2:$M$66,"&lt;"&amp;'Cumulative distributions'!$A88)/COUNTIFS(Data!$M$2:$M$66,"&gt;0",Data!$D$2:$D$66,"AI")</f>
        <v>0.5454545454545454</v>
      </c>
      <c r="P88">
        <f>COUNTIFS(Data!$D$2:$D$66,"Futurist",Data!$M$2:$M$66,"&lt;"&amp;'Cumulative distributions'!$A88)/COUNTIFS(Data!$M$2:$M$66,"&gt;0",Data!$D$2:$D$66,"Futurist")</f>
        <v>0.6666666666666666</v>
      </c>
      <c r="Q88">
        <f>COUNTIFS(Data!$D$2:$D$66,"Other",Data!$M$2:$M$66,"&lt;"&amp;'Cumulative distributions'!$A88)/COUNTIFS(Data!$M$2:$M$66,"&gt;0",Data!$D$2:$D$66,"Other")</f>
        <v>0.375</v>
      </c>
      <c r="S88">
        <f>COUNTIFS(Data!$H$2:$H$66,"&lt;2000",Data!$M$2:$M$66,"&lt;"&amp;'Cumulative distributions'!$A88)/COUNTIFS(Data!$M$2:$M$66,"&gt;0",Data!$H$2:$H$66,"&lt;2000")</f>
        <v>0.7777777777777778</v>
      </c>
      <c r="T88">
        <f>COUNTIFS(Data!$H$2:$H$66,"&gt;1999",Data!$M$2:$M$66,"&lt;"&amp;'Cumulative distributions'!$A88)/COUNTIFS(Data!$M$2:$M$66,"&gt;0",Data!$H$2:$H$66,"&gt;1999")</f>
        <v>0.55</v>
      </c>
      <c r="V88">
        <f>COUNTIFS(Data!$AD$2:$AD$66,1,Data!$H$2:$H$66,"&gt;1999",Data!$M$2:$M$66,"&lt;"&amp;'Cumulative distributions'!$A88)/COUNTIFS(Data!$M$2:$M$66,"&gt;0",Data!$AD$2:$AD$66,1,Data!$H$2:$H$66,"&gt;1999")</f>
        <v>0.5454545454545454</v>
      </c>
      <c r="W88">
        <f>COUNTIFS(Data!$AD$2:$AD$66,0,Data!$H$2:$H$66,"&gt;1999",Data!$M$2:$M$66,"&lt;"&amp;'Cumulative distributions'!$A88)/COUNTIFS(Data!$M$2:$M$66,"&gt;0",Data!$AD$2:$AD$66,0,Data!$H$2:$H$66,"&gt;1999")</f>
        <v>0.5454545454545454</v>
      </c>
      <c r="AH88">
        <f t="shared" si="1"/>
        <v>2026</v>
      </c>
    </row>
    <row r="89" spans="1:34" ht="12.75">
      <c r="A89">
        <v>2047</v>
      </c>
      <c r="B89">
        <f>COUNTIF(Data!$M$2:$M$66,"&lt;"&amp;A89)/COUNT(Data!$M$2:$M$66)</f>
        <v>0.6206896551724138</v>
      </c>
      <c r="C89">
        <f>COUNTIF(Data!$L$2:$L$66,"&lt;"&amp;A89)/COUNT(Data!$L$2:$L$66)</f>
        <v>0.6792452830188679</v>
      </c>
      <c r="E89">
        <f>COUNTIFS(Data!$D$2:$D$66,"AI",Data!$H$2:$H$66,"&lt;2000",Data!$M$2:$M$66,"&lt;"&amp;'Cumulative distributions'!$A89)/COUNTIFS(Data!$M$2:$M$66,"&gt;0",Data!$D$2:$D$66,"AI",Data!$H$2:$H$66,"&lt;2000")</f>
        <v>1</v>
      </c>
      <c r="F89">
        <f>COUNTIFS(Data!$D$2:$D$66,"AI",Data!$H$2:$H$66,"&gt;1999",Data!$M$2:$M$66,"&lt;"&amp;'Cumulative distributions'!$A89)/COUNTIFS(Data!$M$2:$M$66,"&gt;0",Data!$D$2:$D$66,"AI",Data!$H$2:$H$66,"&gt;1999")</f>
        <v>0.3333333333333333</v>
      </c>
      <c r="G89" t="e">
        <f>COUNTIFS(Data!$D$2:$D$66,"AGI",Data!$H$2:$H$66,"&lt;2000",Data!$M$2:$M$66,"&lt;"&amp;'Cumulative distributions'!$A89)/COUNTIFS(Data!$M$2:$M$66,"&gt;0",Data!$D$2:$D$66,"AGI",Data!$H$2:$H$66,"&lt;2000")</f>
        <v>#DIV/0!</v>
      </c>
      <c r="H89">
        <f>COUNTIFS(Data!$D$2:$D$66,"AGI",Data!$H$2:$H$66,"&gt;1999",Data!$M$2:$M$66,"&lt;"&amp;'Cumulative distributions'!$A89)/COUNTIFS(Data!$M$2:$M$66,"&gt;0",Data!$D$2:$D$66,"AGI",Data!$H$2:$H$66,"&gt;1999")</f>
        <v>0.8461538461538461</v>
      </c>
      <c r="I89">
        <f>COUNTIFS(Data!$D$2:$D$66,"Futurist",Data!$H$2:$H$66,"&lt;2000",Data!$M$2:$M$66,"&lt;"&amp;'Cumulative distributions'!$A89)/COUNTIFS(Data!$M$2:$M$66,"&gt;0",Data!$D$2:$D$66,"Futurist",Data!$H$2:$H$66,"&lt;2000")</f>
        <v>0.625</v>
      </c>
      <c r="J89">
        <f>COUNTIFS(Data!$D$2:$D$66,"Futurist",Data!$H$2:$H$66,"&gt;1999",Data!$M$2:$M$66,"&lt;"&amp;'Cumulative distributions'!$A89)/COUNTIFS(Data!$M$2:$M$66,"&gt;0",Data!$D$2:$D$66,"Futurist",Data!$H$2:$H$66,"&gt;1999")</f>
        <v>0.7142857142857143</v>
      </c>
      <c r="K89">
        <f>COUNTIFS(Data!$D$2:$D$66,"Other",Data!$H$2:$H$66,"&lt;2000",Data!$M$2:$M$66,"&lt;"&amp;'Cumulative distributions'!$A89)/COUNTIFS(Data!$M$2:$M$66,"&gt;0",Data!$D$2:$D$66,"Other",Data!$H$2:$H$66,"&lt;2000")</f>
        <v>0.6666666666666666</v>
      </c>
      <c r="L89">
        <f>COUNTIFS(Data!$D$2:$D$66,"Other",Data!$H$2:$H$66,"&gt;1999",Data!$M$2:$M$66,"&lt;"&amp;'Cumulative distributions'!$A89)/COUNTIFS(Data!$M$2:$M$66,"&gt;0",Data!$D$2:$D$66,"Other",Data!$H$2:$H$66,"&gt;1999")</f>
        <v>0.2</v>
      </c>
      <c r="N89">
        <f>COUNTIFS(Data!$D$2:$D$66,"AGI",Data!$M$2:$M$66,"&lt;"&amp;'Cumulative distributions'!$A89)/COUNTIFS(Data!$M$2:$M$66,"&gt;0",Data!$D$2:$D$66,"AGI")</f>
        <v>0.8461538461538461</v>
      </c>
      <c r="O89">
        <f>COUNTIFS(Data!$D$2:$D$66,"AI",Data!$M$2:$M$66,"&lt;"&amp;'Cumulative distributions'!$A89)/COUNTIFS(Data!$M$2:$M$66,"&gt;0",Data!$D$2:$D$66,"AI")</f>
        <v>0.5454545454545454</v>
      </c>
      <c r="P89">
        <f>COUNTIFS(Data!$D$2:$D$66,"Futurist",Data!$M$2:$M$66,"&lt;"&amp;'Cumulative distributions'!$A89)/COUNTIFS(Data!$M$2:$M$66,"&gt;0",Data!$D$2:$D$66,"Futurist")</f>
        <v>0.6666666666666666</v>
      </c>
      <c r="Q89">
        <f>COUNTIFS(Data!$D$2:$D$66,"Other",Data!$M$2:$M$66,"&lt;"&amp;'Cumulative distributions'!$A89)/COUNTIFS(Data!$M$2:$M$66,"&gt;0",Data!$D$2:$D$66,"Other")</f>
        <v>0.375</v>
      </c>
      <c r="S89">
        <f>COUNTIFS(Data!$H$2:$H$66,"&lt;2000",Data!$M$2:$M$66,"&lt;"&amp;'Cumulative distributions'!$A89)/COUNTIFS(Data!$M$2:$M$66,"&gt;0",Data!$H$2:$H$66,"&lt;2000")</f>
        <v>0.7777777777777778</v>
      </c>
      <c r="T89">
        <f>COUNTIFS(Data!$H$2:$H$66,"&gt;1999",Data!$M$2:$M$66,"&lt;"&amp;'Cumulative distributions'!$A89)/COUNTIFS(Data!$M$2:$M$66,"&gt;0",Data!$H$2:$H$66,"&gt;1999")</f>
        <v>0.55</v>
      </c>
      <c r="V89">
        <f>COUNTIFS(Data!$AD$2:$AD$66,1,Data!$H$2:$H$66,"&gt;1999",Data!$M$2:$M$66,"&lt;"&amp;'Cumulative distributions'!$A89)/COUNTIFS(Data!$M$2:$M$66,"&gt;0",Data!$AD$2:$AD$66,1,Data!$H$2:$H$66,"&gt;1999")</f>
        <v>0.5454545454545454</v>
      </c>
      <c r="W89">
        <f>COUNTIFS(Data!$AD$2:$AD$66,0,Data!$H$2:$H$66,"&gt;1999",Data!$M$2:$M$66,"&lt;"&amp;'Cumulative distributions'!$A89)/COUNTIFS(Data!$M$2:$M$66,"&gt;0",Data!$AD$2:$AD$66,0,Data!$H$2:$H$66,"&gt;1999")</f>
        <v>0.5454545454545454</v>
      </c>
      <c r="AH89">
        <f t="shared" si="1"/>
        <v>2026</v>
      </c>
    </row>
    <row r="90" spans="1:34" ht="12.75">
      <c r="A90">
        <v>2048</v>
      </c>
      <c r="B90">
        <f>COUNTIF(Data!$M$2:$M$66,"&lt;"&amp;A90)/COUNT(Data!$M$2:$M$66)</f>
        <v>0.6206896551724138</v>
      </c>
      <c r="C90">
        <f>COUNTIF(Data!$L$2:$L$66,"&lt;"&amp;A90)/COUNT(Data!$L$2:$L$66)</f>
        <v>0.6792452830188679</v>
      </c>
      <c r="E90">
        <f>COUNTIFS(Data!$D$2:$D$66,"AI",Data!$H$2:$H$66,"&lt;2000",Data!$M$2:$M$66,"&lt;"&amp;'Cumulative distributions'!$A90)/COUNTIFS(Data!$M$2:$M$66,"&gt;0",Data!$D$2:$D$66,"AI",Data!$H$2:$H$66,"&lt;2000")</f>
        <v>1</v>
      </c>
      <c r="F90">
        <f>COUNTIFS(Data!$D$2:$D$66,"AI",Data!$H$2:$H$66,"&gt;1999",Data!$M$2:$M$66,"&lt;"&amp;'Cumulative distributions'!$A90)/COUNTIFS(Data!$M$2:$M$66,"&gt;0",Data!$D$2:$D$66,"AI",Data!$H$2:$H$66,"&gt;1999")</f>
        <v>0.3333333333333333</v>
      </c>
      <c r="G90" t="e">
        <f>COUNTIFS(Data!$D$2:$D$66,"AGI",Data!$H$2:$H$66,"&lt;2000",Data!$M$2:$M$66,"&lt;"&amp;'Cumulative distributions'!$A90)/COUNTIFS(Data!$M$2:$M$66,"&gt;0",Data!$D$2:$D$66,"AGI",Data!$H$2:$H$66,"&lt;2000")</f>
        <v>#DIV/0!</v>
      </c>
      <c r="H90">
        <f>COUNTIFS(Data!$D$2:$D$66,"AGI",Data!$H$2:$H$66,"&gt;1999",Data!$M$2:$M$66,"&lt;"&amp;'Cumulative distributions'!$A90)/COUNTIFS(Data!$M$2:$M$66,"&gt;0",Data!$D$2:$D$66,"AGI",Data!$H$2:$H$66,"&gt;1999")</f>
        <v>0.8461538461538461</v>
      </c>
      <c r="I90">
        <f>COUNTIFS(Data!$D$2:$D$66,"Futurist",Data!$H$2:$H$66,"&lt;2000",Data!$M$2:$M$66,"&lt;"&amp;'Cumulative distributions'!$A90)/COUNTIFS(Data!$M$2:$M$66,"&gt;0",Data!$D$2:$D$66,"Futurist",Data!$H$2:$H$66,"&lt;2000")</f>
        <v>0.625</v>
      </c>
      <c r="J90">
        <f>COUNTIFS(Data!$D$2:$D$66,"Futurist",Data!$H$2:$H$66,"&gt;1999",Data!$M$2:$M$66,"&lt;"&amp;'Cumulative distributions'!$A90)/COUNTIFS(Data!$M$2:$M$66,"&gt;0",Data!$D$2:$D$66,"Futurist",Data!$H$2:$H$66,"&gt;1999")</f>
        <v>0.7142857142857143</v>
      </c>
      <c r="K90">
        <f>COUNTIFS(Data!$D$2:$D$66,"Other",Data!$H$2:$H$66,"&lt;2000",Data!$M$2:$M$66,"&lt;"&amp;'Cumulative distributions'!$A90)/COUNTIFS(Data!$M$2:$M$66,"&gt;0",Data!$D$2:$D$66,"Other",Data!$H$2:$H$66,"&lt;2000")</f>
        <v>0.6666666666666666</v>
      </c>
      <c r="L90">
        <f>COUNTIFS(Data!$D$2:$D$66,"Other",Data!$H$2:$H$66,"&gt;1999",Data!$M$2:$M$66,"&lt;"&amp;'Cumulative distributions'!$A90)/COUNTIFS(Data!$M$2:$M$66,"&gt;0",Data!$D$2:$D$66,"Other",Data!$H$2:$H$66,"&gt;1999")</f>
        <v>0.2</v>
      </c>
      <c r="N90">
        <f>COUNTIFS(Data!$D$2:$D$66,"AGI",Data!$M$2:$M$66,"&lt;"&amp;'Cumulative distributions'!$A90)/COUNTIFS(Data!$M$2:$M$66,"&gt;0",Data!$D$2:$D$66,"AGI")</f>
        <v>0.8461538461538461</v>
      </c>
      <c r="O90">
        <f>COUNTIFS(Data!$D$2:$D$66,"AI",Data!$M$2:$M$66,"&lt;"&amp;'Cumulative distributions'!$A90)/COUNTIFS(Data!$M$2:$M$66,"&gt;0",Data!$D$2:$D$66,"AI")</f>
        <v>0.5454545454545454</v>
      </c>
      <c r="P90">
        <f>COUNTIFS(Data!$D$2:$D$66,"Futurist",Data!$M$2:$M$66,"&lt;"&amp;'Cumulative distributions'!$A90)/COUNTIFS(Data!$M$2:$M$66,"&gt;0",Data!$D$2:$D$66,"Futurist")</f>
        <v>0.6666666666666666</v>
      </c>
      <c r="Q90">
        <f>COUNTIFS(Data!$D$2:$D$66,"Other",Data!$M$2:$M$66,"&lt;"&amp;'Cumulative distributions'!$A90)/COUNTIFS(Data!$M$2:$M$66,"&gt;0",Data!$D$2:$D$66,"Other")</f>
        <v>0.375</v>
      </c>
      <c r="S90">
        <f>COUNTIFS(Data!$H$2:$H$66,"&lt;2000",Data!$M$2:$M$66,"&lt;"&amp;'Cumulative distributions'!$A90)/COUNTIFS(Data!$M$2:$M$66,"&gt;0",Data!$H$2:$H$66,"&lt;2000")</f>
        <v>0.7777777777777778</v>
      </c>
      <c r="T90">
        <f>COUNTIFS(Data!$H$2:$H$66,"&gt;1999",Data!$M$2:$M$66,"&lt;"&amp;'Cumulative distributions'!$A90)/COUNTIFS(Data!$M$2:$M$66,"&gt;0",Data!$H$2:$H$66,"&gt;1999")</f>
        <v>0.55</v>
      </c>
      <c r="V90">
        <f>COUNTIFS(Data!$AD$2:$AD$66,1,Data!$H$2:$H$66,"&gt;1999",Data!$M$2:$M$66,"&lt;"&amp;'Cumulative distributions'!$A90)/COUNTIFS(Data!$M$2:$M$66,"&gt;0",Data!$AD$2:$AD$66,1,Data!$H$2:$H$66,"&gt;1999")</f>
        <v>0.5454545454545454</v>
      </c>
      <c r="W90">
        <f>COUNTIFS(Data!$AD$2:$AD$66,0,Data!$H$2:$H$66,"&gt;1999",Data!$M$2:$M$66,"&lt;"&amp;'Cumulative distributions'!$A90)/COUNTIFS(Data!$M$2:$M$66,"&gt;0",Data!$AD$2:$AD$66,0,Data!$H$2:$H$66,"&gt;1999")</f>
        <v>0.5454545454545454</v>
      </c>
      <c r="AH90">
        <f t="shared" si="1"/>
        <v>2026</v>
      </c>
    </row>
    <row r="91" spans="1:34" ht="12.75">
      <c r="A91">
        <v>2049</v>
      </c>
      <c r="B91">
        <f>COUNTIF(Data!$M$2:$M$66,"&lt;"&amp;A91)/COUNT(Data!$M$2:$M$66)</f>
        <v>0.6379310344827587</v>
      </c>
      <c r="C91">
        <f>COUNTIF(Data!$L$2:$L$66,"&lt;"&amp;A91)/COUNT(Data!$L$2:$L$66)</f>
        <v>0.6981132075471698</v>
      </c>
      <c r="E91">
        <f>COUNTIFS(Data!$D$2:$D$66,"AI",Data!$H$2:$H$66,"&lt;2000",Data!$M$2:$M$66,"&lt;"&amp;'Cumulative distributions'!$A91)/COUNTIFS(Data!$M$2:$M$66,"&gt;0",Data!$D$2:$D$66,"AI",Data!$H$2:$H$66,"&lt;2000")</f>
        <v>1</v>
      </c>
      <c r="F91">
        <f>COUNTIFS(Data!$D$2:$D$66,"AI",Data!$H$2:$H$66,"&gt;1999",Data!$M$2:$M$66,"&lt;"&amp;'Cumulative distributions'!$A91)/COUNTIFS(Data!$M$2:$M$66,"&gt;0",Data!$D$2:$D$66,"AI",Data!$H$2:$H$66,"&gt;1999")</f>
        <v>0.4</v>
      </c>
      <c r="G91" t="e">
        <f>COUNTIFS(Data!$D$2:$D$66,"AGI",Data!$H$2:$H$66,"&lt;2000",Data!$M$2:$M$66,"&lt;"&amp;'Cumulative distributions'!$A91)/COUNTIFS(Data!$M$2:$M$66,"&gt;0",Data!$D$2:$D$66,"AGI",Data!$H$2:$H$66,"&lt;2000")</f>
        <v>#DIV/0!</v>
      </c>
      <c r="H91">
        <f>COUNTIFS(Data!$D$2:$D$66,"AGI",Data!$H$2:$H$66,"&gt;1999",Data!$M$2:$M$66,"&lt;"&amp;'Cumulative distributions'!$A91)/COUNTIFS(Data!$M$2:$M$66,"&gt;0",Data!$D$2:$D$66,"AGI",Data!$H$2:$H$66,"&gt;1999")</f>
        <v>0.8461538461538461</v>
      </c>
      <c r="I91">
        <f>COUNTIFS(Data!$D$2:$D$66,"Futurist",Data!$H$2:$H$66,"&lt;2000",Data!$M$2:$M$66,"&lt;"&amp;'Cumulative distributions'!$A91)/COUNTIFS(Data!$M$2:$M$66,"&gt;0",Data!$D$2:$D$66,"Futurist",Data!$H$2:$H$66,"&lt;2000")</f>
        <v>0.625</v>
      </c>
      <c r="J91">
        <f>COUNTIFS(Data!$D$2:$D$66,"Futurist",Data!$H$2:$H$66,"&gt;1999",Data!$M$2:$M$66,"&lt;"&amp;'Cumulative distributions'!$A91)/COUNTIFS(Data!$M$2:$M$66,"&gt;0",Data!$D$2:$D$66,"Futurist",Data!$H$2:$H$66,"&gt;1999")</f>
        <v>0.7142857142857143</v>
      </c>
      <c r="K91">
        <f>COUNTIFS(Data!$D$2:$D$66,"Other",Data!$H$2:$H$66,"&lt;2000",Data!$M$2:$M$66,"&lt;"&amp;'Cumulative distributions'!$A91)/COUNTIFS(Data!$M$2:$M$66,"&gt;0",Data!$D$2:$D$66,"Other",Data!$H$2:$H$66,"&lt;2000")</f>
        <v>0.6666666666666666</v>
      </c>
      <c r="L91">
        <f>COUNTIFS(Data!$D$2:$D$66,"Other",Data!$H$2:$H$66,"&gt;1999",Data!$M$2:$M$66,"&lt;"&amp;'Cumulative distributions'!$A91)/COUNTIFS(Data!$M$2:$M$66,"&gt;0",Data!$D$2:$D$66,"Other",Data!$H$2:$H$66,"&gt;1999")</f>
        <v>0.2</v>
      </c>
      <c r="N91">
        <f>COUNTIFS(Data!$D$2:$D$66,"AGI",Data!$M$2:$M$66,"&lt;"&amp;'Cumulative distributions'!$A91)/COUNTIFS(Data!$M$2:$M$66,"&gt;0",Data!$D$2:$D$66,"AGI")</f>
        <v>0.8461538461538461</v>
      </c>
      <c r="O91">
        <f>COUNTIFS(Data!$D$2:$D$66,"AI",Data!$M$2:$M$66,"&lt;"&amp;'Cumulative distributions'!$A91)/COUNTIFS(Data!$M$2:$M$66,"&gt;0",Data!$D$2:$D$66,"AI")</f>
        <v>0.5909090909090909</v>
      </c>
      <c r="P91">
        <f>COUNTIFS(Data!$D$2:$D$66,"Futurist",Data!$M$2:$M$66,"&lt;"&amp;'Cumulative distributions'!$A91)/COUNTIFS(Data!$M$2:$M$66,"&gt;0",Data!$D$2:$D$66,"Futurist")</f>
        <v>0.6666666666666666</v>
      </c>
      <c r="Q91">
        <f>COUNTIFS(Data!$D$2:$D$66,"Other",Data!$M$2:$M$66,"&lt;"&amp;'Cumulative distributions'!$A91)/COUNTIFS(Data!$M$2:$M$66,"&gt;0",Data!$D$2:$D$66,"Other")</f>
        <v>0.375</v>
      </c>
      <c r="S91">
        <f>COUNTIFS(Data!$H$2:$H$66,"&lt;2000",Data!$M$2:$M$66,"&lt;"&amp;'Cumulative distributions'!$A91)/COUNTIFS(Data!$M$2:$M$66,"&gt;0",Data!$H$2:$H$66,"&lt;2000")</f>
        <v>0.7777777777777778</v>
      </c>
      <c r="T91">
        <f>COUNTIFS(Data!$H$2:$H$66,"&gt;1999",Data!$M$2:$M$66,"&lt;"&amp;'Cumulative distributions'!$A91)/COUNTIFS(Data!$M$2:$M$66,"&gt;0",Data!$H$2:$H$66,"&gt;1999")</f>
        <v>0.575</v>
      </c>
      <c r="V91">
        <f>COUNTIFS(Data!$AD$2:$AD$66,1,Data!$H$2:$H$66,"&gt;1999",Data!$M$2:$M$66,"&lt;"&amp;'Cumulative distributions'!$A91)/COUNTIFS(Data!$M$2:$M$66,"&gt;0",Data!$AD$2:$AD$66,1,Data!$H$2:$H$66,"&gt;1999")</f>
        <v>0.5454545454545454</v>
      </c>
      <c r="W91">
        <f>COUNTIFS(Data!$AD$2:$AD$66,0,Data!$H$2:$H$66,"&gt;1999",Data!$M$2:$M$66,"&lt;"&amp;'Cumulative distributions'!$A91)/COUNTIFS(Data!$M$2:$M$66,"&gt;0",Data!$AD$2:$AD$66,0,Data!$H$2:$H$66,"&gt;1999")</f>
        <v>0.6363636363636364</v>
      </c>
      <c r="AH91">
        <f t="shared" si="1"/>
        <v>2026</v>
      </c>
    </row>
    <row r="92" spans="1:34" ht="12.75">
      <c r="A92">
        <v>2050</v>
      </c>
      <c r="B92">
        <f>COUNTIF(Data!$M$2:$M$66,"&lt;"&amp;A92)/COUNT(Data!$M$2:$M$66)</f>
        <v>0.6379310344827587</v>
      </c>
      <c r="C92">
        <f>COUNTIF(Data!$L$2:$L$66,"&lt;"&amp;A92)/COUNT(Data!$L$2:$L$66)</f>
        <v>0.6981132075471698</v>
      </c>
      <c r="E92">
        <f>COUNTIFS(Data!$D$2:$D$66,"AI",Data!$H$2:$H$66,"&lt;2000",Data!$M$2:$M$66,"&lt;"&amp;'Cumulative distributions'!$A92)/COUNTIFS(Data!$M$2:$M$66,"&gt;0",Data!$D$2:$D$66,"AI",Data!$H$2:$H$66,"&lt;2000")</f>
        <v>1</v>
      </c>
      <c r="F92">
        <f>COUNTIFS(Data!$D$2:$D$66,"AI",Data!$H$2:$H$66,"&gt;1999",Data!$M$2:$M$66,"&lt;"&amp;'Cumulative distributions'!$A92)/COUNTIFS(Data!$M$2:$M$66,"&gt;0",Data!$D$2:$D$66,"AI",Data!$H$2:$H$66,"&gt;1999")</f>
        <v>0.4</v>
      </c>
      <c r="G92" t="e">
        <f>COUNTIFS(Data!$D$2:$D$66,"AGI",Data!$H$2:$H$66,"&lt;2000",Data!$M$2:$M$66,"&lt;"&amp;'Cumulative distributions'!$A92)/COUNTIFS(Data!$M$2:$M$66,"&gt;0",Data!$D$2:$D$66,"AGI",Data!$H$2:$H$66,"&lt;2000")</f>
        <v>#DIV/0!</v>
      </c>
      <c r="H92">
        <f>COUNTIFS(Data!$D$2:$D$66,"AGI",Data!$H$2:$H$66,"&gt;1999",Data!$M$2:$M$66,"&lt;"&amp;'Cumulative distributions'!$A92)/COUNTIFS(Data!$M$2:$M$66,"&gt;0",Data!$D$2:$D$66,"AGI",Data!$H$2:$H$66,"&gt;1999")</f>
        <v>0.8461538461538461</v>
      </c>
      <c r="I92">
        <f>COUNTIFS(Data!$D$2:$D$66,"Futurist",Data!$H$2:$H$66,"&lt;2000",Data!$M$2:$M$66,"&lt;"&amp;'Cumulative distributions'!$A92)/COUNTIFS(Data!$M$2:$M$66,"&gt;0",Data!$D$2:$D$66,"Futurist",Data!$H$2:$H$66,"&lt;2000")</f>
        <v>0.625</v>
      </c>
      <c r="J92">
        <f>COUNTIFS(Data!$D$2:$D$66,"Futurist",Data!$H$2:$H$66,"&gt;1999",Data!$M$2:$M$66,"&lt;"&amp;'Cumulative distributions'!$A92)/COUNTIFS(Data!$M$2:$M$66,"&gt;0",Data!$D$2:$D$66,"Futurist",Data!$H$2:$H$66,"&gt;1999")</f>
        <v>0.7142857142857143</v>
      </c>
      <c r="K92">
        <f>COUNTIFS(Data!$D$2:$D$66,"Other",Data!$H$2:$H$66,"&lt;2000",Data!$M$2:$M$66,"&lt;"&amp;'Cumulative distributions'!$A92)/COUNTIFS(Data!$M$2:$M$66,"&gt;0",Data!$D$2:$D$66,"Other",Data!$H$2:$H$66,"&lt;2000")</f>
        <v>0.6666666666666666</v>
      </c>
      <c r="L92">
        <f>COUNTIFS(Data!$D$2:$D$66,"Other",Data!$H$2:$H$66,"&gt;1999",Data!$M$2:$M$66,"&lt;"&amp;'Cumulative distributions'!$A92)/COUNTIFS(Data!$M$2:$M$66,"&gt;0",Data!$D$2:$D$66,"Other",Data!$H$2:$H$66,"&gt;1999")</f>
        <v>0.2</v>
      </c>
      <c r="N92">
        <f>COUNTIFS(Data!$D$2:$D$66,"AGI",Data!$M$2:$M$66,"&lt;"&amp;'Cumulative distributions'!$A92)/COUNTIFS(Data!$M$2:$M$66,"&gt;0",Data!$D$2:$D$66,"AGI")</f>
        <v>0.8461538461538461</v>
      </c>
      <c r="O92">
        <f>COUNTIFS(Data!$D$2:$D$66,"AI",Data!$M$2:$M$66,"&lt;"&amp;'Cumulative distributions'!$A92)/COUNTIFS(Data!$M$2:$M$66,"&gt;0",Data!$D$2:$D$66,"AI")</f>
        <v>0.5909090909090909</v>
      </c>
      <c r="P92">
        <f>COUNTIFS(Data!$D$2:$D$66,"Futurist",Data!$M$2:$M$66,"&lt;"&amp;'Cumulative distributions'!$A92)/COUNTIFS(Data!$M$2:$M$66,"&gt;0",Data!$D$2:$D$66,"Futurist")</f>
        <v>0.6666666666666666</v>
      </c>
      <c r="Q92">
        <f>COUNTIFS(Data!$D$2:$D$66,"Other",Data!$M$2:$M$66,"&lt;"&amp;'Cumulative distributions'!$A92)/COUNTIFS(Data!$M$2:$M$66,"&gt;0",Data!$D$2:$D$66,"Other")</f>
        <v>0.375</v>
      </c>
      <c r="S92">
        <f>COUNTIFS(Data!$H$2:$H$66,"&lt;2000",Data!$M$2:$M$66,"&lt;"&amp;'Cumulative distributions'!$A92)/COUNTIFS(Data!$M$2:$M$66,"&gt;0",Data!$H$2:$H$66,"&lt;2000")</f>
        <v>0.7777777777777778</v>
      </c>
      <c r="T92">
        <f>COUNTIFS(Data!$H$2:$H$66,"&gt;1999",Data!$M$2:$M$66,"&lt;"&amp;'Cumulative distributions'!$A92)/COUNTIFS(Data!$M$2:$M$66,"&gt;0",Data!$H$2:$H$66,"&gt;1999")</f>
        <v>0.575</v>
      </c>
      <c r="V92">
        <f>COUNTIFS(Data!$AD$2:$AD$66,1,Data!$H$2:$H$66,"&gt;1999",Data!$M$2:$M$66,"&lt;"&amp;'Cumulative distributions'!$A92)/COUNTIFS(Data!$M$2:$M$66,"&gt;0",Data!$AD$2:$AD$66,1,Data!$H$2:$H$66,"&gt;1999")</f>
        <v>0.5454545454545454</v>
      </c>
      <c r="W92">
        <f>COUNTIFS(Data!$AD$2:$AD$66,0,Data!$H$2:$H$66,"&gt;1999",Data!$M$2:$M$66,"&lt;"&amp;'Cumulative distributions'!$A92)/COUNTIFS(Data!$M$2:$M$66,"&gt;0",Data!$AD$2:$AD$66,0,Data!$H$2:$H$66,"&gt;1999")</f>
        <v>0.6363636363636364</v>
      </c>
      <c r="AH92">
        <f t="shared" si="1"/>
        <v>2026</v>
      </c>
    </row>
    <row r="93" spans="1:34" ht="12.75">
      <c r="A93">
        <v>2051</v>
      </c>
      <c r="B93">
        <f>COUNTIF(Data!$M$2:$M$66,"&lt;"&amp;A93)/COUNT(Data!$M$2:$M$66)</f>
        <v>0.6896551724137931</v>
      </c>
      <c r="C93">
        <f>COUNTIF(Data!$L$2:$L$66,"&lt;"&amp;A93)/COUNT(Data!$L$2:$L$66)</f>
        <v>0.7358490566037735</v>
      </c>
      <c r="E93">
        <f>COUNTIFS(Data!$D$2:$D$66,"AI",Data!$H$2:$H$66,"&lt;2000",Data!$M$2:$M$66,"&lt;"&amp;'Cumulative distributions'!$A93)/COUNTIFS(Data!$M$2:$M$66,"&gt;0",Data!$D$2:$D$66,"AI",Data!$H$2:$H$66,"&lt;2000")</f>
        <v>1</v>
      </c>
      <c r="F93">
        <f>COUNTIFS(Data!$D$2:$D$66,"AI",Data!$H$2:$H$66,"&gt;1999",Data!$M$2:$M$66,"&lt;"&amp;'Cumulative distributions'!$A93)/COUNTIFS(Data!$M$2:$M$66,"&gt;0",Data!$D$2:$D$66,"AI",Data!$H$2:$H$66,"&gt;1999")</f>
        <v>0.5333333333333333</v>
      </c>
      <c r="G93" t="e">
        <f>COUNTIFS(Data!$D$2:$D$66,"AGI",Data!$H$2:$H$66,"&lt;2000",Data!$M$2:$M$66,"&lt;"&amp;'Cumulative distributions'!$A93)/COUNTIFS(Data!$M$2:$M$66,"&gt;0",Data!$D$2:$D$66,"AGI",Data!$H$2:$H$66,"&lt;2000")</f>
        <v>#DIV/0!</v>
      </c>
      <c r="H93">
        <f>COUNTIFS(Data!$D$2:$D$66,"AGI",Data!$H$2:$H$66,"&gt;1999",Data!$M$2:$M$66,"&lt;"&amp;'Cumulative distributions'!$A93)/COUNTIFS(Data!$M$2:$M$66,"&gt;0",Data!$D$2:$D$66,"AGI",Data!$H$2:$H$66,"&gt;1999")</f>
        <v>0.8461538461538461</v>
      </c>
      <c r="I93">
        <f>COUNTIFS(Data!$D$2:$D$66,"Futurist",Data!$H$2:$H$66,"&lt;2000",Data!$M$2:$M$66,"&lt;"&amp;'Cumulative distributions'!$A93)/COUNTIFS(Data!$M$2:$M$66,"&gt;0",Data!$D$2:$D$66,"Futurist",Data!$H$2:$H$66,"&lt;2000")</f>
        <v>0.75</v>
      </c>
      <c r="J93">
        <f>COUNTIFS(Data!$D$2:$D$66,"Futurist",Data!$H$2:$H$66,"&gt;1999",Data!$M$2:$M$66,"&lt;"&amp;'Cumulative distributions'!$A93)/COUNTIFS(Data!$M$2:$M$66,"&gt;0",Data!$D$2:$D$66,"Futurist",Data!$H$2:$H$66,"&gt;1999")</f>
        <v>0.7142857142857143</v>
      </c>
      <c r="K93">
        <f>COUNTIFS(Data!$D$2:$D$66,"Other",Data!$H$2:$H$66,"&lt;2000",Data!$M$2:$M$66,"&lt;"&amp;'Cumulative distributions'!$A93)/COUNTIFS(Data!$M$2:$M$66,"&gt;0",Data!$D$2:$D$66,"Other",Data!$H$2:$H$66,"&lt;2000")</f>
        <v>0.6666666666666666</v>
      </c>
      <c r="L93">
        <f>COUNTIFS(Data!$D$2:$D$66,"Other",Data!$H$2:$H$66,"&gt;1999",Data!$M$2:$M$66,"&lt;"&amp;'Cumulative distributions'!$A93)/COUNTIFS(Data!$M$2:$M$66,"&gt;0",Data!$D$2:$D$66,"Other",Data!$H$2:$H$66,"&gt;1999")</f>
        <v>0.2</v>
      </c>
      <c r="N93">
        <f>COUNTIFS(Data!$D$2:$D$66,"AGI",Data!$M$2:$M$66,"&lt;"&amp;'Cumulative distributions'!$A93)/COUNTIFS(Data!$M$2:$M$66,"&gt;0",Data!$D$2:$D$66,"AGI")</f>
        <v>0.8461538461538461</v>
      </c>
      <c r="O93">
        <f>COUNTIFS(Data!$D$2:$D$66,"AI",Data!$M$2:$M$66,"&lt;"&amp;'Cumulative distributions'!$A93)/COUNTIFS(Data!$M$2:$M$66,"&gt;0",Data!$D$2:$D$66,"AI")</f>
        <v>0.6818181818181818</v>
      </c>
      <c r="P93">
        <f>COUNTIFS(Data!$D$2:$D$66,"Futurist",Data!$M$2:$M$66,"&lt;"&amp;'Cumulative distributions'!$A93)/COUNTIFS(Data!$M$2:$M$66,"&gt;0",Data!$D$2:$D$66,"Futurist")</f>
        <v>0.7333333333333333</v>
      </c>
      <c r="Q93">
        <f>COUNTIFS(Data!$D$2:$D$66,"Other",Data!$M$2:$M$66,"&lt;"&amp;'Cumulative distributions'!$A93)/COUNTIFS(Data!$M$2:$M$66,"&gt;0",Data!$D$2:$D$66,"Other")</f>
        <v>0.375</v>
      </c>
      <c r="S93">
        <f>COUNTIFS(Data!$H$2:$H$66,"&lt;2000",Data!$M$2:$M$66,"&lt;"&amp;'Cumulative distributions'!$A93)/COUNTIFS(Data!$M$2:$M$66,"&gt;0",Data!$H$2:$H$66,"&lt;2000")</f>
        <v>0.8333333333333334</v>
      </c>
      <c r="T93">
        <f>COUNTIFS(Data!$H$2:$H$66,"&gt;1999",Data!$M$2:$M$66,"&lt;"&amp;'Cumulative distributions'!$A93)/COUNTIFS(Data!$M$2:$M$66,"&gt;0",Data!$H$2:$H$66,"&gt;1999")</f>
        <v>0.625</v>
      </c>
      <c r="V93">
        <f>COUNTIFS(Data!$AD$2:$AD$66,1,Data!$H$2:$H$66,"&gt;1999",Data!$M$2:$M$66,"&lt;"&amp;'Cumulative distributions'!$A93)/COUNTIFS(Data!$M$2:$M$66,"&gt;0",Data!$AD$2:$AD$66,1,Data!$H$2:$H$66,"&gt;1999")</f>
        <v>0.5909090909090909</v>
      </c>
      <c r="W93">
        <f>COUNTIFS(Data!$AD$2:$AD$66,0,Data!$H$2:$H$66,"&gt;1999",Data!$M$2:$M$66,"&lt;"&amp;'Cumulative distributions'!$A93)/COUNTIFS(Data!$M$2:$M$66,"&gt;0",Data!$AD$2:$AD$66,0,Data!$H$2:$H$66,"&gt;1999")</f>
        <v>0.7272727272727273</v>
      </c>
      <c r="AH93">
        <f t="shared" si="1"/>
        <v>2026</v>
      </c>
    </row>
    <row r="94" spans="1:34" ht="12.75">
      <c r="A94">
        <v>2052</v>
      </c>
      <c r="B94">
        <f>COUNTIF(Data!$M$2:$M$66,"&lt;"&amp;A94)/COUNT(Data!$M$2:$M$66)</f>
        <v>0.6896551724137931</v>
      </c>
      <c r="C94">
        <f>COUNTIF(Data!$L$2:$L$66,"&lt;"&amp;A94)/COUNT(Data!$L$2:$L$66)</f>
        <v>0.7358490566037735</v>
      </c>
      <c r="E94">
        <f>COUNTIFS(Data!$D$2:$D$66,"AI",Data!$H$2:$H$66,"&lt;2000",Data!$M$2:$M$66,"&lt;"&amp;'Cumulative distributions'!$A94)/COUNTIFS(Data!$M$2:$M$66,"&gt;0",Data!$D$2:$D$66,"AI",Data!$H$2:$H$66,"&lt;2000")</f>
        <v>1</v>
      </c>
      <c r="F94">
        <f>COUNTIFS(Data!$D$2:$D$66,"AI",Data!$H$2:$H$66,"&gt;1999",Data!$M$2:$M$66,"&lt;"&amp;'Cumulative distributions'!$A94)/COUNTIFS(Data!$M$2:$M$66,"&gt;0",Data!$D$2:$D$66,"AI",Data!$H$2:$H$66,"&gt;1999")</f>
        <v>0.5333333333333333</v>
      </c>
      <c r="G94" t="e">
        <f>COUNTIFS(Data!$D$2:$D$66,"AGI",Data!$H$2:$H$66,"&lt;2000",Data!$M$2:$M$66,"&lt;"&amp;'Cumulative distributions'!$A94)/COUNTIFS(Data!$M$2:$M$66,"&gt;0",Data!$D$2:$D$66,"AGI",Data!$H$2:$H$66,"&lt;2000")</f>
        <v>#DIV/0!</v>
      </c>
      <c r="H94">
        <f>COUNTIFS(Data!$D$2:$D$66,"AGI",Data!$H$2:$H$66,"&gt;1999",Data!$M$2:$M$66,"&lt;"&amp;'Cumulative distributions'!$A94)/COUNTIFS(Data!$M$2:$M$66,"&gt;0",Data!$D$2:$D$66,"AGI",Data!$H$2:$H$66,"&gt;1999")</f>
        <v>0.8461538461538461</v>
      </c>
      <c r="I94">
        <f>COUNTIFS(Data!$D$2:$D$66,"Futurist",Data!$H$2:$H$66,"&lt;2000",Data!$M$2:$M$66,"&lt;"&amp;'Cumulative distributions'!$A94)/COUNTIFS(Data!$M$2:$M$66,"&gt;0",Data!$D$2:$D$66,"Futurist",Data!$H$2:$H$66,"&lt;2000")</f>
        <v>0.75</v>
      </c>
      <c r="J94">
        <f>COUNTIFS(Data!$D$2:$D$66,"Futurist",Data!$H$2:$H$66,"&gt;1999",Data!$M$2:$M$66,"&lt;"&amp;'Cumulative distributions'!$A94)/COUNTIFS(Data!$M$2:$M$66,"&gt;0",Data!$D$2:$D$66,"Futurist",Data!$H$2:$H$66,"&gt;1999")</f>
        <v>0.7142857142857143</v>
      </c>
      <c r="K94">
        <f>COUNTIFS(Data!$D$2:$D$66,"Other",Data!$H$2:$H$66,"&lt;2000",Data!$M$2:$M$66,"&lt;"&amp;'Cumulative distributions'!$A94)/COUNTIFS(Data!$M$2:$M$66,"&gt;0",Data!$D$2:$D$66,"Other",Data!$H$2:$H$66,"&lt;2000")</f>
        <v>0.6666666666666666</v>
      </c>
      <c r="L94">
        <f>COUNTIFS(Data!$D$2:$D$66,"Other",Data!$H$2:$H$66,"&gt;1999",Data!$M$2:$M$66,"&lt;"&amp;'Cumulative distributions'!$A94)/COUNTIFS(Data!$M$2:$M$66,"&gt;0",Data!$D$2:$D$66,"Other",Data!$H$2:$H$66,"&gt;1999")</f>
        <v>0.2</v>
      </c>
      <c r="N94">
        <f>COUNTIFS(Data!$D$2:$D$66,"AGI",Data!$M$2:$M$66,"&lt;"&amp;'Cumulative distributions'!$A94)/COUNTIFS(Data!$M$2:$M$66,"&gt;0",Data!$D$2:$D$66,"AGI")</f>
        <v>0.8461538461538461</v>
      </c>
      <c r="O94">
        <f>COUNTIFS(Data!$D$2:$D$66,"AI",Data!$M$2:$M$66,"&lt;"&amp;'Cumulative distributions'!$A94)/COUNTIFS(Data!$M$2:$M$66,"&gt;0",Data!$D$2:$D$66,"AI")</f>
        <v>0.6818181818181818</v>
      </c>
      <c r="P94">
        <f>COUNTIFS(Data!$D$2:$D$66,"Futurist",Data!$M$2:$M$66,"&lt;"&amp;'Cumulative distributions'!$A94)/COUNTIFS(Data!$M$2:$M$66,"&gt;0",Data!$D$2:$D$66,"Futurist")</f>
        <v>0.7333333333333333</v>
      </c>
      <c r="Q94">
        <f>COUNTIFS(Data!$D$2:$D$66,"Other",Data!$M$2:$M$66,"&lt;"&amp;'Cumulative distributions'!$A94)/COUNTIFS(Data!$M$2:$M$66,"&gt;0",Data!$D$2:$D$66,"Other")</f>
        <v>0.375</v>
      </c>
      <c r="S94">
        <f>COUNTIFS(Data!$H$2:$H$66,"&lt;2000",Data!$M$2:$M$66,"&lt;"&amp;'Cumulative distributions'!$A94)/COUNTIFS(Data!$M$2:$M$66,"&gt;0",Data!$H$2:$H$66,"&lt;2000")</f>
        <v>0.8333333333333334</v>
      </c>
      <c r="T94">
        <f>COUNTIFS(Data!$H$2:$H$66,"&gt;1999",Data!$M$2:$M$66,"&lt;"&amp;'Cumulative distributions'!$A94)/COUNTIFS(Data!$M$2:$M$66,"&gt;0",Data!$H$2:$H$66,"&gt;1999")</f>
        <v>0.625</v>
      </c>
      <c r="V94">
        <f>COUNTIFS(Data!$AD$2:$AD$66,1,Data!$H$2:$H$66,"&gt;1999",Data!$M$2:$M$66,"&lt;"&amp;'Cumulative distributions'!$A94)/COUNTIFS(Data!$M$2:$M$66,"&gt;0",Data!$AD$2:$AD$66,1,Data!$H$2:$H$66,"&gt;1999")</f>
        <v>0.5909090909090909</v>
      </c>
      <c r="W94">
        <f>COUNTIFS(Data!$AD$2:$AD$66,0,Data!$H$2:$H$66,"&gt;1999",Data!$M$2:$M$66,"&lt;"&amp;'Cumulative distributions'!$A94)/COUNTIFS(Data!$M$2:$M$66,"&gt;0",Data!$AD$2:$AD$66,0,Data!$H$2:$H$66,"&gt;1999")</f>
        <v>0.7272727272727273</v>
      </c>
      <c r="AH94">
        <f t="shared" si="1"/>
        <v>2026</v>
      </c>
    </row>
    <row r="95" spans="1:34" ht="12.75">
      <c r="A95">
        <v>2053</v>
      </c>
      <c r="B95">
        <f>COUNTIF(Data!$M$2:$M$66,"&lt;"&amp;A95)/COUNT(Data!$M$2:$M$66)</f>
        <v>0.7068965517241379</v>
      </c>
      <c r="C95">
        <f>COUNTIF(Data!$L$2:$L$66,"&lt;"&amp;A95)/COUNT(Data!$L$2:$L$66)</f>
        <v>0.7735849056603774</v>
      </c>
      <c r="E95">
        <f>COUNTIFS(Data!$D$2:$D$66,"AI",Data!$H$2:$H$66,"&lt;2000",Data!$M$2:$M$66,"&lt;"&amp;'Cumulative distributions'!$A95)/COUNTIFS(Data!$M$2:$M$66,"&gt;0",Data!$D$2:$D$66,"AI",Data!$H$2:$H$66,"&lt;2000")</f>
        <v>1</v>
      </c>
      <c r="F95">
        <f>COUNTIFS(Data!$D$2:$D$66,"AI",Data!$H$2:$H$66,"&gt;1999",Data!$M$2:$M$66,"&lt;"&amp;'Cumulative distributions'!$A95)/COUNTIFS(Data!$M$2:$M$66,"&gt;0",Data!$D$2:$D$66,"AI",Data!$H$2:$H$66,"&gt;1999")</f>
        <v>0.5333333333333333</v>
      </c>
      <c r="G95" t="e">
        <f>COUNTIFS(Data!$D$2:$D$66,"AGI",Data!$H$2:$H$66,"&lt;2000",Data!$M$2:$M$66,"&lt;"&amp;'Cumulative distributions'!$A95)/COUNTIFS(Data!$M$2:$M$66,"&gt;0",Data!$D$2:$D$66,"AGI",Data!$H$2:$H$66,"&lt;2000")</f>
        <v>#DIV/0!</v>
      </c>
      <c r="H95">
        <f>COUNTIFS(Data!$D$2:$D$66,"AGI",Data!$H$2:$H$66,"&gt;1999",Data!$M$2:$M$66,"&lt;"&amp;'Cumulative distributions'!$A95)/COUNTIFS(Data!$M$2:$M$66,"&gt;0",Data!$D$2:$D$66,"AGI",Data!$H$2:$H$66,"&gt;1999")</f>
        <v>0.9230769230769231</v>
      </c>
      <c r="I95">
        <f>COUNTIFS(Data!$D$2:$D$66,"Futurist",Data!$H$2:$H$66,"&lt;2000",Data!$M$2:$M$66,"&lt;"&amp;'Cumulative distributions'!$A95)/COUNTIFS(Data!$M$2:$M$66,"&gt;0",Data!$D$2:$D$66,"Futurist",Data!$H$2:$H$66,"&lt;2000")</f>
        <v>0.75</v>
      </c>
      <c r="J95">
        <f>COUNTIFS(Data!$D$2:$D$66,"Futurist",Data!$H$2:$H$66,"&gt;1999",Data!$M$2:$M$66,"&lt;"&amp;'Cumulative distributions'!$A95)/COUNTIFS(Data!$M$2:$M$66,"&gt;0",Data!$D$2:$D$66,"Futurist",Data!$H$2:$H$66,"&gt;1999")</f>
        <v>0.7142857142857143</v>
      </c>
      <c r="K95">
        <f>COUNTIFS(Data!$D$2:$D$66,"Other",Data!$H$2:$H$66,"&lt;2000",Data!$M$2:$M$66,"&lt;"&amp;'Cumulative distributions'!$A95)/COUNTIFS(Data!$M$2:$M$66,"&gt;0",Data!$D$2:$D$66,"Other",Data!$H$2:$H$66,"&lt;2000")</f>
        <v>0.6666666666666666</v>
      </c>
      <c r="L95">
        <f>COUNTIFS(Data!$D$2:$D$66,"Other",Data!$H$2:$H$66,"&gt;1999",Data!$M$2:$M$66,"&lt;"&amp;'Cumulative distributions'!$A95)/COUNTIFS(Data!$M$2:$M$66,"&gt;0",Data!$D$2:$D$66,"Other",Data!$H$2:$H$66,"&gt;1999")</f>
        <v>0.2</v>
      </c>
      <c r="N95">
        <f>COUNTIFS(Data!$D$2:$D$66,"AGI",Data!$M$2:$M$66,"&lt;"&amp;'Cumulative distributions'!$A95)/COUNTIFS(Data!$M$2:$M$66,"&gt;0",Data!$D$2:$D$66,"AGI")</f>
        <v>0.9230769230769231</v>
      </c>
      <c r="O95">
        <f>COUNTIFS(Data!$D$2:$D$66,"AI",Data!$M$2:$M$66,"&lt;"&amp;'Cumulative distributions'!$A95)/COUNTIFS(Data!$M$2:$M$66,"&gt;0",Data!$D$2:$D$66,"AI")</f>
        <v>0.6818181818181818</v>
      </c>
      <c r="P95">
        <f>COUNTIFS(Data!$D$2:$D$66,"Futurist",Data!$M$2:$M$66,"&lt;"&amp;'Cumulative distributions'!$A95)/COUNTIFS(Data!$M$2:$M$66,"&gt;0",Data!$D$2:$D$66,"Futurist")</f>
        <v>0.7333333333333333</v>
      </c>
      <c r="Q95">
        <f>COUNTIFS(Data!$D$2:$D$66,"Other",Data!$M$2:$M$66,"&lt;"&amp;'Cumulative distributions'!$A95)/COUNTIFS(Data!$M$2:$M$66,"&gt;0",Data!$D$2:$D$66,"Other")</f>
        <v>0.375</v>
      </c>
      <c r="S95">
        <f>COUNTIFS(Data!$H$2:$H$66,"&lt;2000",Data!$M$2:$M$66,"&lt;"&amp;'Cumulative distributions'!$A95)/COUNTIFS(Data!$M$2:$M$66,"&gt;0",Data!$H$2:$H$66,"&lt;2000")</f>
        <v>0.8333333333333334</v>
      </c>
      <c r="T95">
        <f>COUNTIFS(Data!$H$2:$H$66,"&gt;1999",Data!$M$2:$M$66,"&lt;"&amp;'Cumulative distributions'!$A95)/COUNTIFS(Data!$M$2:$M$66,"&gt;0",Data!$H$2:$H$66,"&gt;1999")</f>
        <v>0.65</v>
      </c>
      <c r="V95">
        <f>COUNTIFS(Data!$AD$2:$AD$66,1,Data!$H$2:$H$66,"&gt;1999",Data!$M$2:$M$66,"&lt;"&amp;'Cumulative distributions'!$A95)/COUNTIFS(Data!$M$2:$M$66,"&gt;0",Data!$AD$2:$AD$66,1,Data!$H$2:$H$66,"&gt;1999")</f>
        <v>0.6363636363636364</v>
      </c>
      <c r="W95">
        <f>COUNTIFS(Data!$AD$2:$AD$66,0,Data!$H$2:$H$66,"&gt;1999",Data!$M$2:$M$66,"&lt;"&amp;'Cumulative distributions'!$A95)/COUNTIFS(Data!$M$2:$M$66,"&gt;0",Data!$AD$2:$AD$66,0,Data!$H$2:$H$66,"&gt;1999")</f>
        <v>0.7272727272727273</v>
      </c>
      <c r="AH95">
        <f t="shared" si="1"/>
        <v>2026</v>
      </c>
    </row>
    <row r="96" spans="1:34" ht="12.75">
      <c r="A96">
        <v>2054</v>
      </c>
      <c r="B96">
        <f>COUNTIF(Data!$M$2:$M$66,"&lt;"&amp;A96)/COUNT(Data!$M$2:$M$66)</f>
        <v>0.7068965517241379</v>
      </c>
      <c r="C96">
        <f>COUNTIF(Data!$L$2:$L$66,"&lt;"&amp;A96)/COUNT(Data!$L$2:$L$66)</f>
        <v>0.7735849056603774</v>
      </c>
      <c r="E96">
        <f>COUNTIFS(Data!$D$2:$D$66,"AI",Data!$H$2:$H$66,"&lt;2000",Data!$M$2:$M$66,"&lt;"&amp;'Cumulative distributions'!$A96)/COUNTIFS(Data!$M$2:$M$66,"&gt;0",Data!$D$2:$D$66,"AI",Data!$H$2:$H$66,"&lt;2000")</f>
        <v>1</v>
      </c>
      <c r="F96">
        <f>COUNTIFS(Data!$D$2:$D$66,"AI",Data!$H$2:$H$66,"&gt;1999",Data!$M$2:$M$66,"&lt;"&amp;'Cumulative distributions'!$A96)/COUNTIFS(Data!$M$2:$M$66,"&gt;0",Data!$D$2:$D$66,"AI",Data!$H$2:$H$66,"&gt;1999")</f>
        <v>0.5333333333333333</v>
      </c>
      <c r="G96" t="e">
        <f>COUNTIFS(Data!$D$2:$D$66,"AGI",Data!$H$2:$H$66,"&lt;2000",Data!$M$2:$M$66,"&lt;"&amp;'Cumulative distributions'!$A96)/COUNTIFS(Data!$M$2:$M$66,"&gt;0",Data!$D$2:$D$66,"AGI",Data!$H$2:$H$66,"&lt;2000")</f>
        <v>#DIV/0!</v>
      </c>
      <c r="H96">
        <f>COUNTIFS(Data!$D$2:$D$66,"AGI",Data!$H$2:$H$66,"&gt;1999",Data!$M$2:$M$66,"&lt;"&amp;'Cumulative distributions'!$A96)/COUNTIFS(Data!$M$2:$M$66,"&gt;0",Data!$D$2:$D$66,"AGI",Data!$H$2:$H$66,"&gt;1999")</f>
        <v>0.9230769230769231</v>
      </c>
      <c r="I96">
        <f>COUNTIFS(Data!$D$2:$D$66,"Futurist",Data!$H$2:$H$66,"&lt;2000",Data!$M$2:$M$66,"&lt;"&amp;'Cumulative distributions'!$A96)/COUNTIFS(Data!$M$2:$M$66,"&gt;0",Data!$D$2:$D$66,"Futurist",Data!$H$2:$H$66,"&lt;2000")</f>
        <v>0.75</v>
      </c>
      <c r="J96">
        <f>COUNTIFS(Data!$D$2:$D$66,"Futurist",Data!$H$2:$H$66,"&gt;1999",Data!$M$2:$M$66,"&lt;"&amp;'Cumulative distributions'!$A96)/COUNTIFS(Data!$M$2:$M$66,"&gt;0",Data!$D$2:$D$66,"Futurist",Data!$H$2:$H$66,"&gt;1999")</f>
        <v>0.7142857142857143</v>
      </c>
      <c r="K96">
        <f>COUNTIFS(Data!$D$2:$D$66,"Other",Data!$H$2:$H$66,"&lt;2000",Data!$M$2:$M$66,"&lt;"&amp;'Cumulative distributions'!$A96)/COUNTIFS(Data!$M$2:$M$66,"&gt;0",Data!$D$2:$D$66,"Other",Data!$H$2:$H$66,"&lt;2000")</f>
        <v>0.6666666666666666</v>
      </c>
      <c r="L96">
        <f>COUNTIFS(Data!$D$2:$D$66,"Other",Data!$H$2:$H$66,"&gt;1999",Data!$M$2:$M$66,"&lt;"&amp;'Cumulative distributions'!$A96)/COUNTIFS(Data!$M$2:$M$66,"&gt;0",Data!$D$2:$D$66,"Other",Data!$H$2:$H$66,"&gt;1999")</f>
        <v>0.2</v>
      </c>
      <c r="N96">
        <f>COUNTIFS(Data!$D$2:$D$66,"AGI",Data!$M$2:$M$66,"&lt;"&amp;'Cumulative distributions'!$A96)/COUNTIFS(Data!$M$2:$M$66,"&gt;0",Data!$D$2:$D$66,"AGI")</f>
        <v>0.9230769230769231</v>
      </c>
      <c r="O96">
        <f>COUNTIFS(Data!$D$2:$D$66,"AI",Data!$M$2:$M$66,"&lt;"&amp;'Cumulative distributions'!$A96)/COUNTIFS(Data!$M$2:$M$66,"&gt;0",Data!$D$2:$D$66,"AI")</f>
        <v>0.6818181818181818</v>
      </c>
      <c r="P96">
        <f>COUNTIFS(Data!$D$2:$D$66,"Futurist",Data!$M$2:$M$66,"&lt;"&amp;'Cumulative distributions'!$A96)/COUNTIFS(Data!$M$2:$M$66,"&gt;0",Data!$D$2:$D$66,"Futurist")</f>
        <v>0.7333333333333333</v>
      </c>
      <c r="Q96">
        <f>COUNTIFS(Data!$D$2:$D$66,"Other",Data!$M$2:$M$66,"&lt;"&amp;'Cumulative distributions'!$A96)/COUNTIFS(Data!$M$2:$M$66,"&gt;0",Data!$D$2:$D$66,"Other")</f>
        <v>0.375</v>
      </c>
      <c r="S96">
        <f>COUNTIFS(Data!$H$2:$H$66,"&lt;2000",Data!$M$2:$M$66,"&lt;"&amp;'Cumulative distributions'!$A96)/COUNTIFS(Data!$M$2:$M$66,"&gt;0",Data!$H$2:$H$66,"&lt;2000")</f>
        <v>0.8333333333333334</v>
      </c>
      <c r="T96">
        <f>COUNTIFS(Data!$H$2:$H$66,"&gt;1999",Data!$M$2:$M$66,"&lt;"&amp;'Cumulative distributions'!$A96)/COUNTIFS(Data!$M$2:$M$66,"&gt;0",Data!$H$2:$H$66,"&gt;1999")</f>
        <v>0.65</v>
      </c>
      <c r="V96">
        <f>COUNTIFS(Data!$AD$2:$AD$66,1,Data!$H$2:$H$66,"&gt;1999",Data!$M$2:$M$66,"&lt;"&amp;'Cumulative distributions'!$A96)/COUNTIFS(Data!$M$2:$M$66,"&gt;0",Data!$AD$2:$AD$66,1,Data!$H$2:$H$66,"&gt;1999")</f>
        <v>0.6363636363636364</v>
      </c>
      <c r="W96">
        <f>COUNTIFS(Data!$AD$2:$AD$66,0,Data!$H$2:$H$66,"&gt;1999",Data!$M$2:$M$66,"&lt;"&amp;'Cumulative distributions'!$A96)/COUNTIFS(Data!$M$2:$M$66,"&gt;0",Data!$AD$2:$AD$66,0,Data!$H$2:$H$66,"&gt;1999")</f>
        <v>0.7272727272727273</v>
      </c>
      <c r="AH96">
        <f t="shared" si="1"/>
        <v>2026</v>
      </c>
    </row>
    <row r="97" spans="1:34" ht="12.75">
      <c r="A97">
        <v>2055</v>
      </c>
      <c r="B97">
        <f>COUNTIF(Data!$M$2:$M$66,"&lt;"&amp;A97)/COUNT(Data!$M$2:$M$66)</f>
        <v>0.7241379310344828</v>
      </c>
      <c r="C97">
        <f>COUNTIF(Data!$L$2:$L$66,"&lt;"&amp;A97)/COUNT(Data!$L$2:$L$66)</f>
        <v>0.7735849056603774</v>
      </c>
      <c r="E97">
        <f>COUNTIFS(Data!$D$2:$D$66,"AI",Data!$H$2:$H$66,"&lt;2000",Data!$M$2:$M$66,"&lt;"&amp;'Cumulative distributions'!$A97)/COUNTIFS(Data!$M$2:$M$66,"&gt;0",Data!$D$2:$D$66,"AI",Data!$H$2:$H$66,"&lt;2000")</f>
        <v>1</v>
      </c>
      <c r="F97">
        <f>COUNTIFS(Data!$D$2:$D$66,"AI",Data!$H$2:$H$66,"&gt;1999",Data!$M$2:$M$66,"&lt;"&amp;'Cumulative distributions'!$A97)/COUNTIFS(Data!$M$2:$M$66,"&gt;0",Data!$D$2:$D$66,"AI",Data!$H$2:$H$66,"&gt;1999")</f>
        <v>0.5333333333333333</v>
      </c>
      <c r="G97" t="e">
        <f>COUNTIFS(Data!$D$2:$D$66,"AGI",Data!$H$2:$H$66,"&lt;2000",Data!$M$2:$M$66,"&lt;"&amp;'Cumulative distributions'!$A97)/COUNTIFS(Data!$M$2:$M$66,"&gt;0",Data!$D$2:$D$66,"AGI",Data!$H$2:$H$66,"&lt;2000")</f>
        <v>#DIV/0!</v>
      </c>
      <c r="H97">
        <f>COUNTIFS(Data!$D$2:$D$66,"AGI",Data!$H$2:$H$66,"&gt;1999",Data!$M$2:$M$66,"&lt;"&amp;'Cumulative distributions'!$A97)/COUNTIFS(Data!$M$2:$M$66,"&gt;0",Data!$D$2:$D$66,"AGI",Data!$H$2:$H$66,"&gt;1999")</f>
        <v>0.9230769230769231</v>
      </c>
      <c r="I97">
        <f>COUNTIFS(Data!$D$2:$D$66,"Futurist",Data!$H$2:$H$66,"&lt;2000",Data!$M$2:$M$66,"&lt;"&amp;'Cumulative distributions'!$A97)/COUNTIFS(Data!$M$2:$M$66,"&gt;0",Data!$D$2:$D$66,"Futurist",Data!$H$2:$H$66,"&lt;2000")</f>
        <v>0.75</v>
      </c>
      <c r="J97">
        <f>COUNTIFS(Data!$D$2:$D$66,"Futurist",Data!$H$2:$H$66,"&gt;1999",Data!$M$2:$M$66,"&lt;"&amp;'Cumulative distributions'!$A97)/COUNTIFS(Data!$M$2:$M$66,"&gt;0",Data!$D$2:$D$66,"Futurist",Data!$H$2:$H$66,"&gt;1999")</f>
        <v>0.7142857142857143</v>
      </c>
      <c r="K97">
        <f>COUNTIFS(Data!$D$2:$D$66,"Other",Data!$H$2:$H$66,"&lt;2000",Data!$M$2:$M$66,"&lt;"&amp;'Cumulative distributions'!$A97)/COUNTIFS(Data!$M$2:$M$66,"&gt;0",Data!$D$2:$D$66,"Other",Data!$H$2:$H$66,"&lt;2000")</f>
        <v>0.6666666666666666</v>
      </c>
      <c r="L97">
        <f>COUNTIFS(Data!$D$2:$D$66,"Other",Data!$H$2:$H$66,"&gt;1999",Data!$M$2:$M$66,"&lt;"&amp;'Cumulative distributions'!$A97)/COUNTIFS(Data!$M$2:$M$66,"&gt;0",Data!$D$2:$D$66,"Other",Data!$H$2:$H$66,"&gt;1999")</f>
        <v>0.4</v>
      </c>
      <c r="N97">
        <f>COUNTIFS(Data!$D$2:$D$66,"AGI",Data!$M$2:$M$66,"&lt;"&amp;'Cumulative distributions'!$A97)/COUNTIFS(Data!$M$2:$M$66,"&gt;0",Data!$D$2:$D$66,"AGI")</f>
        <v>0.9230769230769231</v>
      </c>
      <c r="O97">
        <f>COUNTIFS(Data!$D$2:$D$66,"AI",Data!$M$2:$M$66,"&lt;"&amp;'Cumulative distributions'!$A97)/COUNTIFS(Data!$M$2:$M$66,"&gt;0",Data!$D$2:$D$66,"AI")</f>
        <v>0.6818181818181818</v>
      </c>
      <c r="P97">
        <f>COUNTIFS(Data!$D$2:$D$66,"Futurist",Data!$M$2:$M$66,"&lt;"&amp;'Cumulative distributions'!$A97)/COUNTIFS(Data!$M$2:$M$66,"&gt;0",Data!$D$2:$D$66,"Futurist")</f>
        <v>0.7333333333333333</v>
      </c>
      <c r="Q97">
        <f>COUNTIFS(Data!$D$2:$D$66,"Other",Data!$M$2:$M$66,"&lt;"&amp;'Cumulative distributions'!$A97)/COUNTIFS(Data!$M$2:$M$66,"&gt;0",Data!$D$2:$D$66,"Other")</f>
        <v>0.5</v>
      </c>
      <c r="S97">
        <f>COUNTIFS(Data!$H$2:$H$66,"&lt;2000",Data!$M$2:$M$66,"&lt;"&amp;'Cumulative distributions'!$A97)/COUNTIFS(Data!$M$2:$M$66,"&gt;0",Data!$H$2:$H$66,"&lt;2000")</f>
        <v>0.8333333333333334</v>
      </c>
      <c r="T97">
        <f>COUNTIFS(Data!$H$2:$H$66,"&gt;1999",Data!$M$2:$M$66,"&lt;"&amp;'Cumulative distributions'!$A97)/COUNTIFS(Data!$M$2:$M$66,"&gt;0",Data!$H$2:$H$66,"&gt;1999")</f>
        <v>0.675</v>
      </c>
      <c r="V97">
        <f>COUNTIFS(Data!$AD$2:$AD$66,1,Data!$H$2:$H$66,"&gt;1999",Data!$M$2:$M$66,"&lt;"&amp;'Cumulative distributions'!$A97)/COUNTIFS(Data!$M$2:$M$66,"&gt;0",Data!$AD$2:$AD$66,1,Data!$H$2:$H$66,"&gt;1999")</f>
        <v>0.6818181818181818</v>
      </c>
      <c r="W97">
        <f>COUNTIFS(Data!$AD$2:$AD$66,0,Data!$H$2:$H$66,"&gt;1999",Data!$M$2:$M$66,"&lt;"&amp;'Cumulative distributions'!$A97)/COUNTIFS(Data!$M$2:$M$66,"&gt;0",Data!$AD$2:$AD$66,0,Data!$H$2:$H$66,"&gt;1999")</f>
        <v>0.7272727272727273</v>
      </c>
      <c r="AH97">
        <f t="shared" si="1"/>
        <v>2026</v>
      </c>
    </row>
    <row r="98" spans="1:34" ht="12.75">
      <c r="A98">
        <v>2056</v>
      </c>
      <c r="B98">
        <f>COUNTIF(Data!$M$2:$M$66,"&lt;"&amp;A98)/COUNT(Data!$M$2:$M$66)</f>
        <v>0.7241379310344828</v>
      </c>
      <c r="C98">
        <f>COUNTIF(Data!$L$2:$L$66,"&lt;"&amp;A98)/COUNT(Data!$L$2:$L$66)</f>
        <v>0.7735849056603774</v>
      </c>
      <c r="E98">
        <f>COUNTIFS(Data!$D$2:$D$66,"AI",Data!$H$2:$H$66,"&lt;2000",Data!$M$2:$M$66,"&lt;"&amp;'Cumulative distributions'!$A98)/COUNTIFS(Data!$M$2:$M$66,"&gt;0",Data!$D$2:$D$66,"AI",Data!$H$2:$H$66,"&lt;2000")</f>
        <v>1</v>
      </c>
      <c r="F98">
        <f>COUNTIFS(Data!$D$2:$D$66,"AI",Data!$H$2:$H$66,"&gt;1999",Data!$M$2:$M$66,"&lt;"&amp;'Cumulative distributions'!$A98)/COUNTIFS(Data!$M$2:$M$66,"&gt;0",Data!$D$2:$D$66,"AI",Data!$H$2:$H$66,"&gt;1999")</f>
        <v>0.5333333333333333</v>
      </c>
      <c r="G98" t="e">
        <f>COUNTIFS(Data!$D$2:$D$66,"AGI",Data!$H$2:$H$66,"&lt;2000",Data!$M$2:$M$66,"&lt;"&amp;'Cumulative distributions'!$A98)/COUNTIFS(Data!$M$2:$M$66,"&gt;0",Data!$D$2:$D$66,"AGI",Data!$H$2:$H$66,"&lt;2000")</f>
        <v>#DIV/0!</v>
      </c>
      <c r="H98">
        <f>COUNTIFS(Data!$D$2:$D$66,"AGI",Data!$H$2:$H$66,"&gt;1999",Data!$M$2:$M$66,"&lt;"&amp;'Cumulative distributions'!$A98)/COUNTIFS(Data!$M$2:$M$66,"&gt;0",Data!$D$2:$D$66,"AGI",Data!$H$2:$H$66,"&gt;1999")</f>
        <v>0.9230769230769231</v>
      </c>
      <c r="I98">
        <f>COUNTIFS(Data!$D$2:$D$66,"Futurist",Data!$H$2:$H$66,"&lt;2000",Data!$M$2:$M$66,"&lt;"&amp;'Cumulative distributions'!$A98)/COUNTIFS(Data!$M$2:$M$66,"&gt;0",Data!$D$2:$D$66,"Futurist",Data!$H$2:$H$66,"&lt;2000")</f>
        <v>0.75</v>
      </c>
      <c r="J98">
        <f>COUNTIFS(Data!$D$2:$D$66,"Futurist",Data!$H$2:$H$66,"&gt;1999",Data!$M$2:$M$66,"&lt;"&amp;'Cumulative distributions'!$A98)/COUNTIFS(Data!$M$2:$M$66,"&gt;0",Data!$D$2:$D$66,"Futurist",Data!$H$2:$H$66,"&gt;1999")</f>
        <v>0.7142857142857143</v>
      </c>
      <c r="K98">
        <f>COUNTIFS(Data!$D$2:$D$66,"Other",Data!$H$2:$H$66,"&lt;2000",Data!$M$2:$M$66,"&lt;"&amp;'Cumulative distributions'!$A98)/COUNTIFS(Data!$M$2:$M$66,"&gt;0",Data!$D$2:$D$66,"Other",Data!$H$2:$H$66,"&lt;2000")</f>
        <v>0.6666666666666666</v>
      </c>
      <c r="L98">
        <f>COUNTIFS(Data!$D$2:$D$66,"Other",Data!$H$2:$H$66,"&gt;1999",Data!$M$2:$M$66,"&lt;"&amp;'Cumulative distributions'!$A98)/COUNTIFS(Data!$M$2:$M$66,"&gt;0",Data!$D$2:$D$66,"Other",Data!$H$2:$H$66,"&gt;1999")</f>
        <v>0.4</v>
      </c>
      <c r="N98">
        <f>COUNTIFS(Data!$D$2:$D$66,"AGI",Data!$M$2:$M$66,"&lt;"&amp;'Cumulative distributions'!$A98)/COUNTIFS(Data!$M$2:$M$66,"&gt;0",Data!$D$2:$D$66,"AGI")</f>
        <v>0.9230769230769231</v>
      </c>
      <c r="O98">
        <f>COUNTIFS(Data!$D$2:$D$66,"AI",Data!$M$2:$M$66,"&lt;"&amp;'Cumulative distributions'!$A98)/COUNTIFS(Data!$M$2:$M$66,"&gt;0",Data!$D$2:$D$66,"AI")</f>
        <v>0.6818181818181818</v>
      </c>
      <c r="P98">
        <f>COUNTIFS(Data!$D$2:$D$66,"Futurist",Data!$M$2:$M$66,"&lt;"&amp;'Cumulative distributions'!$A98)/COUNTIFS(Data!$M$2:$M$66,"&gt;0",Data!$D$2:$D$66,"Futurist")</f>
        <v>0.7333333333333333</v>
      </c>
      <c r="Q98">
        <f>COUNTIFS(Data!$D$2:$D$66,"Other",Data!$M$2:$M$66,"&lt;"&amp;'Cumulative distributions'!$A98)/COUNTIFS(Data!$M$2:$M$66,"&gt;0",Data!$D$2:$D$66,"Other")</f>
        <v>0.5</v>
      </c>
      <c r="S98">
        <f>COUNTIFS(Data!$H$2:$H$66,"&lt;2000",Data!$M$2:$M$66,"&lt;"&amp;'Cumulative distributions'!$A98)/COUNTIFS(Data!$M$2:$M$66,"&gt;0",Data!$H$2:$H$66,"&lt;2000")</f>
        <v>0.8333333333333334</v>
      </c>
      <c r="T98">
        <f>COUNTIFS(Data!$H$2:$H$66,"&gt;1999",Data!$M$2:$M$66,"&lt;"&amp;'Cumulative distributions'!$A98)/COUNTIFS(Data!$M$2:$M$66,"&gt;0",Data!$H$2:$H$66,"&gt;1999")</f>
        <v>0.675</v>
      </c>
      <c r="V98">
        <f>COUNTIFS(Data!$AD$2:$AD$66,1,Data!$H$2:$H$66,"&gt;1999",Data!$M$2:$M$66,"&lt;"&amp;'Cumulative distributions'!$A98)/COUNTIFS(Data!$M$2:$M$66,"&gt;0",Data!$AD$2:$AD$66,1,Data!$H$2:$H$66,"&gt;1999")</f>
        <v>0.6818181818181818</v>
      </c>
      <c r="W98">
        <f>COUNTIFS(Data!$AD$2:$AD$66,0,Data!$H$2:$H$66,"&gt;1999",Data!$M$2:$M$66,"&lt;"&amp;'Cumulative distributions'!$A98)/COUNTIFS(Data!$M$2:$M$66,"&gt;0",Data!$AD$2:$AD$66,0,Data!$H$2:$H$66,"&gt;1999")</f>
        <v>0.7272727272727273</v>
      </c>
      <c r="AH98">
        <f t="shared" si="1"/>
        <v>2026</v>
      </c>
    </row>
    <row r="99" spans="1:34" ht="12.75">
      <c r="A99">
        <v>2057</v>
      </c>
      <c r="B99">
        <f>COUNTIF(Data!$M$2:$M$66,"&lt;"&amp;A99)/COUNT(Data!$M$2:$M$66)</f>
        <v>0.7241379310344828</v>
      </c>
      <c r="C99">
        <f>COUNTIF(Data!$L$2:$L$66,"&lt;"&amp;A99)/COUNT(Data!$L$2:$L$66)</f>
        <v>0.7735849056603774</v>
      </c>
      <c r="E99">
        <f>COUNTIFS(Data!$D$2:$D$66,"AI",Data!$H$2:$H$66,"&lt;2000",Data!$M$2:$M$66,"&lt;"&amp;'Cumulative distributions'!$A99)/COUNTIFS(Data!$M$2:$M$66,"&gt;0",Data!$D$2:$D$66,"AI",Data!$H$2:$H$66,"&lt;2000")</f>
        <v>1</v>
      </c>
      <c r="F99">
        <f>COUNTIFS(Data!$D$2:$D$66,"AI",Data!$H$2:$H$66,"&gt;1999",Data!$M$2:$M$66,"&lt;"&amp;'Cumulative distributions'!$A99)/COUNTIFS(Data!$M$2:$M$66,"&gt;0",Data!$D$2:$D$66,"AI",Data!$H$2:$H$66,"&gt;1999")</f>
        <v>0.5333333333333333</v>
      </c>
      <c r="G99" t="e">
        <f>COUNTIFS(Data!$D$2:$D$66,"AGI",Data!$H$2:$H$66,"&lt;2000",Data!$M$2:$M$66,"&lt;"&amp;'Cumulative distributions'!$A99)/COUNTIFS(Data!$M$2:$M$66,"&gt;0",Data!$D$2:$D$66,"AGI",Data!$H$2:$H$66,"&lt;2000")</f>
        <v>#DIV/0!</v>
      </c>
      <c r="H99">
        <f>COUNTIFS(Data!$D$2:$D$66,"AGI",Data!$H$2:$H$66,"&gt;1999",Data!$M$2:$M$66,"&lt;"&amp;'Cumulative distributions'!$A99)/COUNTIFS(Data!$M$2:$M$66,"&gt;0",Data!$D$2:$D$66,"AGI",Data!$H$2:$H$66,"&gt;1999")</f>
        <v>0.9230769230769231</v>
      </c>
      <c r="I99">
        <f>COUNTIFS(Data!$D$2:$D$66,"Futurist",Data!$H$2:$H$66,"&lt;2000",Data!$M$2:$M$66,"&lt;"&amp;'Cumulative distributions'!$A99)/COUNTIFS(Data!$M$2:$M$66,"&gt;0",Data!$D$2:$D$66,"Futurist",Data!$H$2:$H$66,"&lt;2000")</f>
        <v>0.75</v>
      </c>
      <c r="J99">
        <f>COUNTIFS(Data!$D$2:$D$66,"Futurist",Data!$H$2:$H$66,"&gt;1999",Data!$M$2:$M$66,"&lt;"&amp;'Cumulative distributions'!$A99)/COUNTIFS(Data!$M$2:$M$66,"&gt;0",Data!$D$2:$D$66,"Futurist",Data!$H$2:$H$66,"&gt;1999")</f>
        <v>0.7142857142857143</v>
      </c>
      <c r="K99">
        <f>COUNTIFS(Data!$D$2:$D$66,"Other",Data!$H$2:$H$66,"&lt;2000",Data!$M$2:$M$66,"&lt;"&amp;'Cumulative distributions'!$A99)/COUNTIFS(Data!$M$2:$M$66,"&gt;0",Data!$D$2:$D$66,"Other",Data!$H$2:$H$66,"&lt;2000")</f>
        <v>0.6666666666666666</v>
      </c>
      <c r="L99">
        <f>COUNTIFS(Data!$D$2:$D$66,"Other",Data!$H$2:$H$66,"&gt;1999",Data!$M$2:$M$66,"&lt;"&amp;'Cumulative distributions'!$A99)/COUNTIFS(Data!$M$2:$M$66,"&gt;0",Data!$D$2:$D$66,"Other",Data!$H$2:$H$66,"&gt;1999")</f>
        <v>0.4</v>
      </c>
      <c r="N99">
        <f>COUNTIFS(Data!$D$2:$D$66,"AGI",Data!$M$2:$M$66,"&lt;"&amp;'Cumulative distributions'!$A99)/COUNTIFS(Data!$M$2:$M$66,"&gt;0",Data!$D$2:$D$66,"AGI")</f>
        <v>0.9230769230769231</v>
      </c>
      <c r="O99">
        <f>COUNTIFS(Data!$D$2:$D$66,"AI",Data!$M$2:$M$66,"&lt;"&amp;'Cumulative distributions'!$A99)/COUNTIFS(Data!$M$2:$M$66,"&gt;0",Data!$D$2:$D$66,"AI")</f>
        <v>0.6818181818181818</v>
      </c>
      <c r="P99">
        <f>COUNTIFS(Data!$D$2:$D$66,"Futurist",Data!$M$2:$M$66,"&lt;"&amp;'Cumulative distributions'!$A99)/COUNTIFS(Data!$M$2:$M$66,"&gt;0",Data!$D$2:$D$66,"Futurist")</f>
        <v>0.7333333333333333</v>
      </c>
      <c r="Q99">
        <f>COUNTIFS(Data!$D$2:$D$66,"Other",Data!$M$2:$M$66,"&lt;"&amp;'Cumulative distributions'!$A99)/COUNTIFS(Data!$M$2:$M$66,"&gt;0",Data!$D$2:$D$66,"Other")</f>
        <v>0.5</v>
      </c>
      <c r="S99">
        <f>COUNTIFS(Data!$H$2:$H$66,"&lt;2000",Data!$M$2:$M$66,"&lt;"&amp;'Cumulative distributions'!$A99)/COUNTIFS(Data!$M$2:$M$66,"&gt;0",Data!$H$2:$H$66,"&lt;2000")</f>
        <v>0.8333333333333334</v>
      </c>
      <c r="T99">
        <f>COUNTIFS(Data!$H$2:$H$66,"&gt;1999",Data!$M$2:$M$66,"&lt;"&amp;'Cumulative distributions'!$A99)/COUNTIFS(Data!$M$2:$M$66,"&gt;0",Data!$H$2:$H$66,"&gt;1999")</f>
        <v>0.675</v>
      </c>
      <c r="V99">
        <f>COUNTIFS(Data!$AD$2:$AD$66,1,Data!$H$2:$H$66,"&gt;1999",Data!$M$2:$M$66,"&lt;"&amp;'Cumulative distributions'!$A99)/COUNTIFS(Data!$M$2:$M$66,"&gt;0",Data!$AD$2:$AD$66,1,Data!$H$2:$H$66,"&gt;1999")</f>
        <v>0.6818181818181818</v>
      </c>
      <c r="W99">
        <f>COUNTIFS(Data!$AD$2:$AD$66,0,Data!$H$2:$H$66,"&gt;1999",Data!$M$2:$M$66,"&lt;"&amp;'Cumulative distributions'!$A99)/COUNTIFS(Data!$M$2:$M$66,"&gt;0",Data!$AD$2:$AD$66,0,Data!$H$2:$H$66,"&gt;1999")</f>
        <v>0.7272727272727273</v>
      </c>
      <c r="AH99">
        <f t="shared" si="1"/>
        <v>2026</v>
      </c>
    </row>
    <row r="100" spans="1:34" ht="12.75">
      <c r="A100">
        <v>2058</v>
      </c>
      <c r="B100">
        <f>COUNTIF(Data!$M$2:$M$66,"&lt;"&amp;A100)/COUNT(Data!$M$2:$M$66)</f>
        <v>0.7241379310344828</v>
      </c>
      <c r="C100">
        <f>COUNTIF(Data!$L$2:$L$66,"&lt;"&amp;A100)/COUNT(Data!$L$2:$L$66)</f>
        <v>0.7735849056603774</v>
      </c>
      <c r="E100">
        <f>COUNTIFS(Data!$D$2:$D$66,"AI",Data!$H$2:$H$66,"&lt;2000",Data!$M$2:$M$66,"&lt;"&amp;'Cumulative distributions'!$A100)/COUNTIFS(Data!$M$2:$M$66,"&gt;0",Data!$D$2:$D$66,"AI",Data!$H$2:$H$66,"&lt;2000")</f>
        <v>1</v>
      </c>
      <c r="F100">
        <f>COUNTIFS(Data!$D$2:$D$66,"AI",Data!$H$2:$H$66,"&gt;1999",Data!$M$2:$M$66,"&lt;"&amp;'Cumulative distributions'!$A100)/COUNTIFS(Data!$M$2:$M$66,"&gt;0",Data!$D$2:$D$66,"AI",Data!$H$2:$H$66,"&gt;1999")</f>
        <v>0.5333333333333333</v>
      </c>
      <c r="G100" t="e">
        <f>COUNTIFS(Data!$D$2:$D$66,"AGI",Data!$H$2:$H$66,"&lt;2000",Data!$M$2:$M$66,"&lt;"&amp;'Cumulative distributions'!$A100)/COUNTIFS(Data!$M$2:$M$66,"&gt;0",Data!$D$2:$D$66,"AGI",Data!$H$2:$H$66,"&lt;2000")</f>
        <v>#DIV/0!</v>
      </c>
      <c r="H100">
        <f>COUNTIFS(Data!$D$2:$D$66,"AGI",Data!$H$2:$H$66,"&gt;1999",Data!$M$2:$M$66,"&lt;"&amp;'Cumulative distributions'!$A100)/COUNTIFS(Data!$M$2:$M$66,"&gt;0",Data!$D$2:$D$66,"AGI",Data!$H$2:$H$66,"&gt;1999")</f>
        <v>0.9230769230769231</v>
      </c>
      <c r="I100">
        <f>COUNTIFS(Data!$D$2:$D$66,"Futurist",Data!$H$2:$H$66,"&lt;2000",Data!$M$2:$M$66,"&lt;"&amp;'Cumulative distributions'!$A100)/COUNTIFS(Data!$M$2:$M$66,"&gt;0",Data!$D$2:$D$66,"Futurist",Data!$H$2:$H$66,"&lt;2000")</f>
        <v>0.75</v>
      </c>
      <c r="J100">
        <f>COUNTIFS(Data!$D$2:$D$66,"Futurist",Data!$H$2:$H$66,"&gt;1999",Data!$M$2:$M$66,"&lt;"&amp;'Cumulative distributions'!$A100)/COUNTIFS(Data!$M$2:$M$66,"&gt;0",Data!$D$2:$D$66,"Futurist",Data!$H$2:$H$66,"&gt;1999")</f>
        <v>0.7142857142857143</v>
      </c>
      <c r="K100">
        <f>COUNTIFS(Data!$D$2:$D$66,"Other",Data!$H$2:$H$66,"&lt;2000",Data!$M$2:$M$66,"&lt;"&amp;'Cumulative distributions'!$A100)/COUNTIFS(Data!$M$2:$M$66,"&gt;0",Data!$D$2:$D$66,"Other",Data!$H$2:$H$66,"&lt;2000")</f>
        <v>0.6666666666666666</v>
      </c>
      <c r="L100">
        <f>COUNTIFS(Data!$D$2:$D$66,"Other",Data!$H$2:$H$66,"&gt;1999",Data!$M$2:$M$66,"&lt;"&amp;'Cumulative distributions'!$A100)/COUNTIFS(Data!$M$2:$M$66,"&gt;0",Data!$D$2:$D$66,"Other",Data!$H$2:$H$66,"&gt;1999")</f>
        <v>0.4</v>
      </c>
      <c r="N100">
        <f>COUNTIFS(Data!$D$2:$D$66,"AGI",Data!$M$2:$M$66,"&lt;"&amp;'Cumulative distributions'!$A100)/COUNTIFS(Data!$M$2:$M$66,"&gt;0",Data!$D$2:$D$66,"AGI")</f>
        <v>0.9230769230769231</v>
      </c>
      <c r="O100">
        <f>COUNTIFS(Data!$D$2:$D$66,"AI",Data!$M$2:$M$66,"&lt;"&amp;'Cumulative distributions'!$A100)/COUNTIFS(Data!$M$2:$M$66,"&gt;0",Data!$D$2:$D$66,"AI")</f>
        <v>0.6818181818181818</v>
      </c>
      <c r="P100">
        <f>COUNTIFS(Data!$D$2:$D$66,"Futurist",Data!$M$2:$M$66,"&lt;"&amp;'Cumulative distributions'!$A100)/COUNTIFS(Data!$M$2:$M$66,"&gt;0",Data!$D$2:$D$66,"Futurist")</f>
        <v>0.7333333333333333</v>
      </c>
      <c r="Q100">
        <f>COUNTIFS(Data!$D$2:$D$66,"Other",Data!$M$2:$M$66,"&lt;"&amp;'Cumulative distributions'!$A100)/COUNTIFS(Data!$M$2:$M$66,"&gt;0",Data!$D$2:$D$66,"Other")</f>
        <v>0.5</v>
      </c>
      <c r="S100">
        <f>COUNTIFS(Data!$H$2:$H$66,"&lt;2000",Data!$M$2:$M$66,"&lt;"&amp;'Cumulative distributions'!$A100)/COUNTIFS(Data!$M$2:$M$66,"&gt;0",Data!$H$2:$H$66,"&lt;2000")</f>
        <v>0.8333333333333334</v>
      </c>
      <c r="T100">
        <f>COUNTIFS(Data!$H$2:$H$66,"&gt;1999",Data!$M$2:$M$66,"&lt;"&amp;'Cumulative distributions'!$A100)/COUNTIFS(Data!$M$2:$M$66,"&gt;0",Data!$H$2:$H$66,"&gt;1999")</f>
        <v>0.675</v>
      </c>
      <c r="V100">
        <f>COUNTIFS(Data!$AD$2:$AD$66,1,Data!$H$2:$H$66,"&gt;1999",Data!$M$2:$M$66,"&lt;"&amp;'Cumulative distributions'!$A100)/COUNTIFS(Data!$M$2:$M$66,"&gt;0",Data!$AD$2:$AD$66,1,Data!$H$2:$H$66,"&gt;1999")</f>
        <v>0.6818181818181818</v>
      </c>
      <c r="W100">
        <f>COUNTIFS(Data!$AD$2:$AD$66,0,Data!$H$2:$H$66,"&gt;1999",Data!$M$2:$M$66,"&lt;"&amp;'Cumulative distributions'!$A100)/COUNTIFS(Data!$M$2:$M$66,"&gt;0",Data!$AD$2:$AD$66,0,Data!$H$2:$H$66,"&gt;1999")</f>
        <v>0.7272727272727273</v>
      </c>
      <c r="AH100">
        <f t="shared" si="1"/>
        <v>2026</v>
      </c>
    </row>
    <row r="101" spans="1:34" ht="12.75">
      <c r="A101">
        <v>2059</v>
      </c>
      <c r="B101">
        <f>COUNTIF(Data!$M$2:$M$66,"&lt;"&amp;A101)/COUNT(Data!$M$2:$M$66)</f>
        <v>0.7241379310344828</v>
      </c>
      <c r="C101">
        <f>COUNTIF(Data!$L$2:$L$66,"&lt;"&amp;A101)/COUNT(Data!$L$2:$L$66)</f>
        <v>0.7735849056603774</v>
      </c>
      <c r="E101">
        <f>COUNTIFS(Data!$D$2:$D$66,"AI",Data!$H$2:$H$66,"&lt;2000",Data!$M$2:$M$66,"&lt;"&amp;'Cumulative distributions'!$A101)/COUNTIFS(Data!$M$2:$M$66,"&gt;0",Data!$D$2:$D$66,"AI",Data!$H$2:$H$66,"&lt;2000")</f>
        <v>1</v>
      </c>
      <c r="F101">
        <f>COUNTIFS(Data!$D$2:$D$66,"AI",Data!$H$2:$H$66,"&gt;1999",Data!$M$2:$M$66,"&lt;"&amp;'Cumulative distributions'!$A101)/COUNTIFS(Data!$M$2:$M$66,"&gt;0",Data!$D$2:$D$66,"AI",Data!$H$2:$H$66,"&gt;1999")</f>
        <v>0.5333333333333333</v>
      </c>
      <c r="G101" t="e">
        <f>COUNTIFS(Data!$D$2:$D$66,"AGI",Data!$H$2:$H$66,"&lt;2000",Data!$M$2:$M$66,"&lt;"&amp;'Cumulative distributions'!$A101)/COUNTIFS(Data!$M$2:$M$66,"&gt;0",Data!$D$2:$D$66,"AGI",Data!$H$2:$H$66,"&lt;2000")</f>
        <v>#DIV/0!</v>
      </c>
      <c r="H101">
        <f>COUNTIFS(Data!$D$2:$D$66,"AGI",Data!$H$2:$H$66,"&gt;1999",Data!$M$2:$M$66,"&lt;"&amp;'Cumulative distributions'!$A101)/COUNTIFS(Data!$M$2:$M$66,"&gt;0",Data!$D$2:$D$66,"AGI",Data!$H$2:$H$66,"&gt;1999")</f>
        <v>0.9230769230769231</v>
      </c>
      <c r="I101">
        <f>COUNTIFS(Data!$D$2:$D$66,"Futurist",Data!$H$2:$H$66,"&lt;2000",Data!$M$2:$M$66,"&lt;"&amp;'Cumulative distributions'!$A101)/COUNTIFS(Data!$M$2:$M$66,"&gt;0",Data!$D$2:$D$66,"Futurist",Data!$H$2:$H$66,"&lt;2000")</f>
        <v>0.75</v>
      </c>
      <c r="J101">
        <f>COUNTIFS(Data!$D$2:$D$66,"Futurist",Data!$H$2:$H$66,"&gt;1999",Data!$M$2:$M$66,"&lt;"&amp;'Cumulative distributions'!$A101)/COUNTIFS(Data!$M$2:$M$66,"&gt;0",Data!$D$2:$D$66,"Futurist",Data!$H$2:$H$66,"&gt;1999")</f>
        <v>0.7142857142857143</v>
      </c>
      <c r="K101">
        <f>COUNTIFS(Data!$D$2:$D$66,"Other",Data!$H$2:$H$66,"&lt;2000",Data!$M$2:$M$66,"&lt;"&amp;'Cumulative distributions'!$A101)/COUNTIFS(Data!$M$2:$M$66,"&gt;0",Data!$D$2:$D$66,"Other",Data!$H$2:$H$66,"&lt;2000")</f>
        <v>0.6666666666666666</v>
      </c>
      <c r="L101">
        <f>COUNTIFS(Data!$D$2:$D$66,"Other",Data!$H$2:$H$66,"&gt;1999",Data!$M$2:$M$66,"&lt;"&amp;'Cumulative distributions'!$A101)/COUNTIFS(Data!$M$2:$M$66,"&gt;0",Data!$D$2:$D$66,"Other",Data!$H$2:$H$66,"&gt;1999")</f>
        <v>0.4</v>
      </c>
      <c r="N101">
        <f>COUNTIFS(Data!$D$2:$D$66,"AGI",Data!$M$2:$M$66,"&lt;"&amp;'Cumulative distributions'!$A101)/COUNTIFS(Data!$M$2:$M$66,"&gt;0",Data!$D$2:$D$66,"AGI")</f>
        <v>0.9230769230769231</v>
      </c>
      <c r="O101">
        <f>COUNTIFS(Data!$D$2:$D$66,"AI",Data!$M$2:$M$66,"&lt;"&amp;'Cumulative distributions'!$A101)/COUNTIFS(Data!$M$2:$M$66,"&gt;0",Data!$D$2:$D$66,"AI")</f>
        <v>0.6818181818181818</v>
      </c>
      <c r="P101">
        <f>COUNTIFS(Data!$D$2:$D$66,"Futurist",Data!$M$2:$M$66,"&lt;"&amp;'Cumulative distributions'!$A101)/COUNTIFS(Data!$M$2:$M$66,"&gt;0",Data!$D$2:$D$66,"Futurist")</f>
        <v>0.7333333333333333</v>
      </c>
      <c r="Q101">
        <f>COUNTIFS(Data!$D$2:$D$66,"Other",Data!$M$2:$M$66,"&lt;"&amp;'Cumulative distributions'!$A101)/COUNTIFS(Data!$M$2:$M$66,"&gt;0",Data!$D$2:$D$66,"Other")</f>
        <v>0.5</v>
      </c>
      <c r="S101">
        <f>COUNTIFS(Data!$H$2:$H$66,"&lt;2000",Data!$M$2:$M$66,"&lt;"&amp;'Cumulative distributions'!$A101)/COUNTIFS(Data!$M$2:$M$66,"&gt;0",Data!$H$2:$H$66,"&lt;2000")</f>
        <v>0.8333333333333334</v>
      </c>
      <c r="T101">
        <f>COUNTIFS(Data!$H$2:$H$66,"&gt;1999",Data!$M$2:$M$66,"&lt;"&amp;'Cumulative distributions'!$A101)/COUNTIFS(Data!$M$2:$M$66,"&gt;0",Data!$H$2:$H$66,"&gt;1999")</f>
        <v>0.675</v>
      </c>
      <c r="V101">
        <f>COUNTIFS(Data!$AD$2:$AD$66,1,Data!$H$2:$H$66,"&gt;1999",Data!$M$2:$M$66,"&lt;"&amp;'Cumulative distributions'!$A101)/COUNTIFS(Data!$M$2:$M$66,"&gt;0",Data!$AD$2:$AD$66,1,Data!$H$2:$H$66,"&gt;1999")</f>
        <v>0.6818181818181818</v>
      </c>
      <c r="W101">
        <f>COUNTIFS(Data!$AD$2:$AD$66,0,Data!$H$2:$H$66,"&gt;1999",Data!$M$2:$M$66,"&lt;"&amp;'Cumulative distributions'!$A101)/COUNTIFS(Data!$M$2:$M$66,"&gt;0",Data!$AD$2:$AD$66,0,Data!$H$2:$H$66,"&gt;1999")</f>
        <v>0.7272727272727273</v>
      </c>
      <c r="AH101">
        <f t="shared" si="1"/>
        <v>2026</v>
      </c>
    </row>
    <row r="102" spans="1:34" ht="12.75">
      <c r="A102">
        <v>2060</v>
      </c>
      <c r="B102">
        <f>COUNTIF(Data!$M$2:$M$66,"&lt;"&amp;A102)/COUNT(Data!$M$2:$M$66)</f>
        <v>0.7241379310344828</v>
      </c>
      <c r="C102">
        <f>COUNTIF(Data!$L$2:$L$66,"&lt;"&amp;A102)/COUNT(Data!$L$2:$L$66)</f>
        <v>0.7735849056603774</v>
      </c>
      <c r="E102">
        <f>COUNTIFS(Data!$D$2:$D$66,"AI",Data!$H$2:$H$66,"&lt;2000",Data!$M$2:$M$66,"&lt;"&amp;'Cumulative distributions'!$A102)/COUNTIFS(Data!$M$2:$M$66,"&gt;0",Data!$D$2:$D$66,"AI",Data!$H$2:$H$66,"&lt;2000")</f>
        <v>1</v>
      </c>
      <c r="F102">
        <f>COUNTIFS(Data!$D$2:$D$66,"AI",Data!$H$2:$H$66,"&gt;1999",Data!$M$2:$M$66,"&lt;"&amp;'Cumulative distributions'!$A102)/COUNTIFS(Data!$M$2:$M$66,"&gt;0",Data!$D$2:$D$66,"AI",Data!$H$2:$H$66,"&gt;1999")</f>
        <v>0.5333333333333333</v>
      </c>
      <c r="G102" t="e">
        <f>COUNTIFS(Data!$D$2:$D$66,"AGI",Data!$H$2:$H$66,"&lt;2000",Data!$M$2:$M$66,"&lt;"&amp;'Cumulative distributions'!$A102)/COUNTIFS(Data!$M$2:$M$66,"&gt;0",Data!$D$2:$D$66,"AGI",Data!$H$2:$H$66,"&lt;2000")</f>
        <v>#DIV/0!</v>
      </c>
      <c r="H102">
        <f>COUNTIFS(Data!$D$2:$D$66,"AGI",Data!$H$2:$H$66,"&gt;1999",Data!$M$2:$M$66,"&lt;"&amp;'Cumulative distributions'!$A102)/COUNTIFS(Data!$M$2:$M$66,"&gt;0",Data!$D$2:$D$66,"AGI",Data!$H$2:$H$66,"&gt;1999")</f>
        <v>0.9230769230769231</v>
      </c>
      <c r="I102">
        <f>COUNTIFS(Data!$D$2:$D$66,"Futurist",Data!$H$2:$H$66,"&lt;2000",Data!$M$2:$M$66,"&lt;"&amp;'Cumulative distributions'!$A102)/COUNTIFS(Data!$M$2:$M$66,"&gt;0",Data!$D$2:$D$66,"Futurist",Data!$H$2:$H$66,"&lt;2000")</f>
        <v>0.75</v>
      </c>
      <c r="J102">
        <f>COUNTIFS(Data!$D$2:$D$66,"Futurist",Data!$H$2:$H$66,"&gt;1999",Data!$M$2:$M$66,"&lt;"&amp;'Cumulative distributions'!$A102)/COUNTIFS(Data!$M$2:$M$66,"&gt;0",Data!$D$2:$D$66,"Futurist",Data!$H$2:$H$66,"&gt;1999")</f>
        <v>0.7142857142857143</v>
      </c>
      <c r="K102">
        <f>COUNTIFS(Data!$D$2:$D$66,"Other",Data!$H$2:$H$66,"&lt;2000",Data!$M$2:$M$66,"&lt;"&amp;'Cumulative distributions'!$A102)/COUNTIFS(Data!$M$2:$M$66,"&gt;0",Data!$D$2:$D$66,"Other",Data!$H$2:$H$66,"&lt;2000")</f>
        <v>0.6666666666666666</v>
      </c>
      <c r="L102">
        <f>COUNTIFS(Data!$D$2:$D$66,"Other",Data!$H$2:$H$66,"&gt;1999",Data!$M$2:$M$66,"&lt;"&amp;'Cumulative distributions'!$A102)/COUNTIFS(Data!$M$2:$M$66,"&gt;0",Data!$D$2:$D$66,"Other",Data!$H$2:$H$66,"&gt;1999")</f>
        <v>0.4</v>
      </c>
      <c r="N102">
        <f>COUNTIFS(Data!$D$2:$D$66,"AGI",Data!$M$2:$M$66,"&lt;"&amp;'Cumulative distributions'!$A102)/COUNTIFS(Data!$M$2:$M$66,"&gt;0",Data!$D$2:$D$66,"AGI")</f>
        <v>0.9230769230769231</v>
      </c>
      <c r="O102">
        <f>COUNTIFS(Data!$D$2:$D$66,"AI",Data!$M$2:$M$66,"&lt;"&amp;'Cumulative distributions'!$A102)/COUNTIFS(Data!$M$2:$M$66,"&gt;0",Data!$D$2:$D$66,"AI")</f>
        <v>0.6818181818181818</v>
      </c>
      <c r="P102">
        <f>COUNTIFS(Data!$D$2:$D$66,"Futurist",Data!$M$2:$M$66,"&lt;"&amp;'Cumulative distributions'!$A102)/COUNTIFS(Data!$M$2:$M$66,"&gt;0",Data!$D$2:$D$66,"Futurist")</f>
        <v>0.7333333333333333</v>
      </c>
      <c r="Q102">
        <f>COUNTIFS(Data!$D$2:$D$66,"Other",Data!$M$2:$M$66,"&lt;"&amp;'Cumulative distributions'!$A102)/COUNTIFS(Data!$M$2:$M$66,"&gt;0",Data!$D$2:$D$66,"Other")</f>
        <v>0.5</v>
      </c>
      <c r="S102">
        <f>COUNTIFS(Data!$H$2:$H$66,"&lt;2000",Data!$M$2:$M$66,"&lt;"&amp;'Cumulative distributions'!$A102)/COUNTIFS(Data!$M$2:$M$66,"&gt;0",Data!$H$2:$H$66,"&lt;2000")</f>
        <v>0.8333333333333334</v>
      </c>
      <c r="T102">
        <f>COUNTIFS(Data!$H$2:$H$66,"&gt;1999",Data!$M$2:$M$66,"&lt;"&amp;'Cumulative distributions'!$A102)/COUNTIFS(Data!$M$2:$M$66,"&gt;0",Data!$H$2:$H$66,"&gt;1999")</f>
        <v>0.675</v>
      </c>
      <c r="V102">
        <f>COUNTIFS(Data!$AD$2:$AD$66,1,Data!$H$2:$H$66,"&gt;1999",Data!$M$2:$M$66,"&lt;"&amp;'Cumulative distributions'!$A102)/COUNTIFS(Data!$M$2:$M$66,"&gt;0",Data!$AD$2:$AD$66,1,Data!$H$2:$H$66,"&gt;1999")</f>
        <v>0.6818181818181818</v>
      </c>
      <c r="W102">
        <f>COUNTIFS(Data!$AD$2:$AD$66,0,Data!$H$2:$H$66,"&gt;1999",Data!$M$2:$M$66,"&lt;"&amp;'Cumulative distributions'!$A102)/COUNTIFS(Data!$M$2:$M$66,"&gt;0",Data!$AD$2:$AD$66,0,Data!$H$2:$H$66,"&gt;1999")</f>
        <v>0.7272727272727273</v>
      </c>
      <c r="AH102">
        <f t="shared" si="1"/>
        <v>2026</v>
      </c>
    </row>
    <row r="103" spans="1:34" ht="12.75">
      <c r="A103">
        <v>2061</v>
      </c>
      <c r="B103">
        <f>COUNTIF(Data!$M$2:$M$66,"&lt;"&amp;A103)/COUNT(Data!$M$2:$M$66)</f>
        <v>0.7241379310344828</v>
      </c>
      <c r="C103">
        <f>COUNTIF(Data!$L$2:$L$66,"&lt;"&amp;A103)/COUNT(Data!$L$2:$L$66)</f>
        <v>0.7735849056603774</v>
      </c>
      <c r="E103">
        <f>COUNTIFS(Data!$D$2:$D$66,"AI",Data!$H$2:$H$66,"&lt;2000",Data!$M$2:$M$66,"&lt;"&amp;'Cumulative distributions'!$A103)/COUNTIFS(Data!$M$2:$M$66,"&gt;0",Data!$D$2:$D$66,"AI",Data!$H$2:$H$66,"&lt;2000")</f>
        <v>1</v>
      </c>
      <c r="F103">
        <f>COUNTIFS(Data!$D$2:$D$66,"AI",Data!$H$2:$H$66,"&gt;1999",Data!$M$2:$M$66,"&lt;"&amp;'Cumulative distributions'!$A103)/COUNTIFS(Data!$M$2:$M$66,"&gt;0",Data!$D$2:$D$66,"AI",Data!$H$2:$H$66,"&gt;1999")</f>
        <v>0.5333333333333333</v>
      </c>
      <c r="G103" t="e">
        <f>COUNTIFS(Data!$D$2:$D$66,"AGI",Data!$H$2:$H$66,"&lt;2000",Data!$M$2:$M$66,"&lt;"&amp;'Cumulative distributions'!$A103)/COUNTIFS(Data!$M$2:$M$66,"&gt;0",Data!$D$2:$D$66,"AGI",Data!$H$2:$H$66,"&lt;2000")</f>
        <v>#DIV/0!</v>
      </c>
      <c r="H103">
        <f>COUNTIFS(Data!$D$2:$D$66,"AGI",Data!$H$2:$H$66,"&gt;1999",Data!$M$2:$M$66,"&lt;"&amp;'Cumulative distributions'!$A103)/COUNTIFS(Data!$M$2:$M$66,"&gt;0",Data!$D$2:$D$66,"AGI",Data!$H$2:$H$66,"&gt;1999")</f>
        <v>0.9230769230769231</v>
      </c>
      <c r="I103">
        <f>COUNTIFS(Data!$D$2:$D$66,"Futurist",Data!$H$2:$H$66,"&lt;2000",Data!$M$2:$M$66,"&lt;"&amp;'Cumulative distributions'!$A103)/COUNTIFS(Data!$M$2:$M$66,"&gt;0",Data!$D$2:$D$66,"Futurist",Data!$H$2:$H$66,"&lt;2000")</f>
        <v>0.75</v>
      </c>
      <c r="J103">
        <f>COUNTIFS(Data!$D$2:$D$66,"Futurist",Data!$H$2:$H$66,"&gt;1999",Data!$M$2:$M$66,"&lt;"&amp;'Cumulative distributions'!$A103)/COUNTIFS(Data!$M$2:$M$66,"&gt;0",Data!$D$2:$D$66,"Futurist",Data!$H$2:$H$66,"&gt;1999")</f>
        <v>0.7142857142857143</v>
      </c>
      <c r="K103">
        <f>COUNTIFS(Data!$D$2:$D$66,"Other",Data!$H$2:$H$66,"&lt;2000",Data!$M$2:$M$66,"&lt;"&amp;'Cumulative distributions'!$A103)/COUNTIFS(Data!$M$2:$M$66,"&gt;0",Data!$D$2:$D$66,"Other",Data!$H$2:$H$66,"&lt;2000")</f>
        <v>0.6666666666666666</v>
      </c>
      <c r="L103">
        <f>COUNTIFS(Data!$D$2:$D$66,"Other",Data!$H$2:$H$66,"&gt;1999",Data!$M$2:$M$66,"&lt;"&amp;'Cumulative distributions'!$A103)/COUNTIFS(Data!$M$2:$M$66,"&gt;0",Data!$D$2:$D$66,"Other",Data!$H$2:$H$66,"&gt;1999")</f>
        <v>0.4</v>
      </c>
      <c r="N103">
        <f>COUNTIFS(Data!$D$2:$D$66,"AGI",Data!$M$2:$M$66,"&lt;"&amp;'Cumulative distributions'!$A103)/COUNTIFS(Data!$M$2:$M$66,"&gt;0",Data!$D$2:$D$66,"AGI")</f>
        <v>0.9230769230769231</v>
      </c>
      <c r="O103">
        <f>COUNTIFS(Data!$D$2:$D$66,"AI",Data!$M$2:$M$66,"&lt;"&amp;'Cumulative distributions'!$A103)/COUNTIFS(Data!$M$2:$M$66,"&gt;0",Data!$D$2:$D$66,"AI")</f>
        <v>0.6818181818181818</v>
      </c>
      <c r="P103">
        <f>COUNTIFS(Data!$D$2:$D$66,"Futurist",Data!$M$2:$M$66,"&lt;"&amp;'Cumulative distributions'!$A103)/COUNTIFS(Data!$M$2:$M$66,"&gt;0",Data!$D$2:$D$66,"Futurist")</f>
        <v>0.7333333333333333</v>
      </c>
      <c r="Q103">
        <f>COUNTIFS(Data!$D$2:$D$66,"Other",Data!$M$2:$M$66,"&lt;"&amp;'Cumulative distributions'!$A103)/COUNTIFS(Data!$M$2:$M$66,"&gt;0",Data!$D$2:$D$66,"Other")</f>
        <v>0.5</v>
      </c>
      <c r="S103">
        <f>COUNTIFS(Data!$H$2:$H$66,"&lt;2000",Data!$M$2:$M$66,"&lt;"&amp;'Cumulative distributions'!$A103)/COUNTIFS(Data!$M$2:$M$66,"&gt;0",Data!$H$2:$H$66,"&lt;2000")</f>
        <v>0.8333333333333334</v>
      </c>
      <c r="T103">
        <f>COUNTIFS(Data!$H$2:$H$66,"&gt;1999",Data!$M$2:$M$66,"&lt;"&amp;'Cumulative distributions'!$A103)/COUNTIFS(Data!$M$2:$M$66,"&gt;0",Data!$H$2:$H$66,"&gt;1999")</f>
        <v>0.675</v>
      </c>
      <c r="V103">
        <f>COUNTIFS(Data!$AD$2:$AD$66,1,Data!$H$2:$H$66,"&gt;1999",Data!$M$2:$M$66,"&lt;"&amp;'Cumulative distributions'!$A103)/COUNTIFS(Data!$M$2:$M$66,"&gt;0",Data!$AD$2:$AD$66,1,Data!$H$2:$H$66,"&gt;1999")</f>
        <v>0.6818181818181818</v>
      </c>
      <c r="W103">
        <f>COUNTIFS(Data!$AD$2:$AD$66,0,Data!$H$2:$H$66,"&gt;1999",Data!$M$2:$M$66,"&lt;"&amp;'Cumulative distributions'!$A103)/COUNTIFS(Data!$M$2:$M$66,"&gt;0",Data!$AD$2:$AD$66,0,Data!$H$2:$H$66,"&gt;1999")</f>
        <v>0.7272727272727273</v>
      </c>
      <c r="AH103">
        <f t="shared" si="1"/>
        <v>2026</v>
      </c>
    </row>
    <row r="104" spans="1:34" ht="12.75">
      <c r="A104">
        <v>2062</v>
      </c>
      <c r="B104">
        <f>COUNTIF(Data!$M$2:$M$66,"&lt;"&amp;A104)/COUNT(Data!$M$2:$M$66)</f>
        <v>0.7413793103448276</v>
      </c>
      <c r="C104">
        <f>COUNTIF(Data!$L$2:$L$66,"&lt;"&amp;A104)/COUNT(Data!$L$2:$L$66)</f>
        <v>0.7735849056603774</v>
      </c>
      <c r="E104">
        <f>COUNTIFS(Data!$D$2:$D$66,"AI",Data!$H$2:$H$66,"&lt;2000",Data!$M$2:$M$66,"&lt;"&amp;'Cumulative distributions'!$A104)/COUNTIFS(Data!$M$2:$M$66,"&gt;0",Data!$D$2:$D$66,"AI",Data!$H$2:$H$66,"&lt;2000")</f>
        <v>1</v>
      </c>
      <c r="F104">
        <f>COUNTIFS(Data!$D$2:$D$66,"AI",Data!$H$2:$H$66,"&gt;1999",Data!$M$2:$M$66,"&lt;"&amp;'Cumulative distributions'!$A104)/COUNTIFS(Data!$M$2:$M$66,"&gt;0",Data!$D$2:$D$66,"AI",Data!$H$2:$H$66,"&gt;1999")</f>
        <v>0.5333333333333333</v>
      </c>
      <c r="G104" t="e">
        <f>COUNTIFS(Data!$D$2:$D$66,"AGI",Data!$H$2:$H$66,"&lt;2000",Data!$M$2:$M$66,"&lt;"&amp;'Cumulative distributions'!$A104)/COUNTIFS(Data!$M$2:$M$66,"&gt;0",Data!$D$2:$D$66,"AGI",Data!$H$2:$H$66,"&lt;2000")</f>
        <v>#DIV/0!</v>
      </c>
      <c r="H104">
        <f>COUNTIFS(Data!$D$2:$D$66,"AGI",Data!$H$2:$H$66,"&gt;1999",Data!$M$2:$M$66,"&lt;"&amp;'Cumulative distributions'!$A104)/COUNTIFS(Data!$M$2:$M$66,"&gt;0",Data!$D$2:$D$66,"AGI",Data!$H$2:$H$66,"&gt;1999")</f>
        <v>0.9230769230769231</v>
      </c>
      <c r="I104">
        <f>COUNTIFS(Data!$D$2:$D$66,"Futurist",Data!$H$2:$H$66,"&lt;2000",Data!$M$2:$M$66,"&lt;"&amp;'Cumulative distributions'!$A104)/COUNTIFS(Data!$M$2:$M$66,"&gt;0",Data!$D$2:$D$66,"Futurist",Data!$H$2:$H$66,"&lt;2000")</f>
        <v>0.75</v>
      </c>
      <c r="J104">
        <f>COUNTIFS(Data!$D$2:$D$66,"Futurist",Data!$H$2:$H$66,"&gt;1999",Data!$M$2:$M$66,"&lt;"&amp;'Cumulative distributions'!$A104)/COUNTIFS(Data!$M$2:$M$66,"&gt;0",Data!$D$2:$D$66,"Futurist",Data!$H$2:$H$66,"&gt;1999")</f>
        <v>0.8571428571428571</v>
      </c>
      <c r="K104">
        <f>COUNTIFS(Data!$D$2:$D$66,"Other",Data!$H$2:$H$66,"&lt;2000",Data!$M$2:$M$66,"&lt;"&amp;'Cumulative distributions'!$A104)/COUNTIFS(Data!$M$2:$M$66,"&gt;0",Data!$D$2:$D$66,"Other",Data!$H$2:$H$66,"&lt;2000")</f>
        <v>0.6666666666666666</v>
      </c>
      <c r="L104">
        <f>COUNTIFS(Data!$D$2:$D$66,"Other",Data!$H$2:$H$66,"&gt;1999",Data!$M$2:$M$66,"&lt;"&amp;'Cumulative distributions'!$A104)/COUNTIFS(Data!$M$2:$M$66,"&gt;0",Data!$D$2:$D$66,"Other",Data!$H$2:$H$66,"&gt;1999")</f>
        <v>0.4</v>
      </c>
      <c r="N104">
        <f>COUNTIFS(Data!$D$2:$D$66,"AGI",Data!$M$2:$M$66,"&lt;"&amp;'Cumulative distributions'!$A104)/COUNTIFS(Data!$M$2:$M$66,"&gt;0",Data!$D$2:$D$66,"AGI")</f>
        <v>0.9230769230769231</v>
      </c>
      <c r="O104">
        <f>COUNTIFS(Data!$D$2:$D$66,"AI",Data!$M$2:$M$66,"&lt;"&amp;'Cumulative distributions'!$A104)/COUNTIFS(Data!$M$2:$M$66,"&gt;0",Data!$D$2:$D$66,"AI")</f>
        <v>0.6818181818181818</v>
      </c>
      <c r="P104">
        <f>COUNTIFS(Data!$D$2:$D$66,"Futurist",Data!$M$2:$M$66,"&lt;"&amp;'Cumulative distributions'!$A104)/COUNTIFS(Data!$M$2:$M$66,"&gt;0",Data!$D$2:$D$66,"Futurist")</f>
        <v>0.8</v>
      </c>
      <c r="Q104">
        <f>COUNTIFS(Data!$D$2:$D$66,"Other",Data!$M$2:$M$66,"&lt;"&amp;'Cumulative distributions'!$A104)/COUNTIFS(Data!$M$2:$M$66,"&gt;0",Data!$D$2:$D$66,"Other")</f>
        <v>0.5</v>
      </c>
      <c r="S104">
        <f>COUNTIFS(Data!$H$2:$H$66,"&lt;2000",Data!$M$2:$M$66,"&lt;"&amp;'Cumulative distributions'!$A104)/COUNTIFS(Data!$M$2:$M$66,"&gt;0",Data!$H$2:$H$66,"&lt;2000")</f>
        <v>0.8333333333333334</v>
      </c>
      <c r="T104">
        <f>COUNTIFS(Data!$H$2:$H$66,"&gt;1999",Data!$M$2:$M$66,"&lt;"&amp;'Cumulative distributions'!$A104)/COUNTIFS(Data!$M$2:$M$66,"&gt;0",Data!$H$2:$H$66,"&gt;1999")</f>
        <v>0.7</v>
      </c>
      <c r="V104">
        <f>COUNTIFS(Data!$AD$2:$AD$66,1,Data!$H$2:$H$66,"&gt;1999",Data!$M$2:$M$66,"&lt;"&amp;'Cumulative distributions'!$A104)/COUNTIFS(Data!$M$2:$M$66,"&gt;0",Data!$AD$2:$AD$66,1,Data!$H$2:$H$66,"&gt;1999")</f>
        <v>0.7272727272727273</v>
      </c>
      <c r="W104">
        <f>COUNTIFS(Data!$AD$2:$AD$66,0,Data!$H$2:$H$66,"&gt;1999",Data!$M$2:$M$66,"&lt;"&amp;'Cumulative distributions'!$A104)/COUNTIFS(Data!$M$2:$M$66,"&gt;0",Data!$AD$2:$AD$66,0,Data!$H$2:$H$66,"&gt;1999")</f>
        <v>0.7272727272727273</v>
      </c>
      <c r="AH104">
        <f t="shared" si="1"/>
        <v>2026</v>
      </c>
    </row>
    <row r="105" spans="1:34" ht="12.75">
      <c r="A105">
        <v>2063</v>
      </c>
      <c r="B105">
        <f>COUNTIF(Data!$M$2:$M$66,"&lt;"&amp;A105)/COUNT(Data!$M$2:$M$66)</f>
        <v>0.7758620689655172</v>
      </c>
      <c r="C105">
        <f>COUNTIF(Data!$L$2:$L$66,"&lt;"&amp;A105)/COUNT(Data!$L$2:$L$66)</f>
        <v>0.8113207547169812</v>
      </c>
      <c r="E105">
        <f>COUNTIFS(Data!$D$2:$D$66,"AI",Data!$H$2:$H$66,"&lt;2000",Data!$M$2:$M$66,"&lt;"&amp;'Cumulative distributions'!$A105)/COUNTIFS(Data!$M$2:$M$66,"&gt;0",Data!$D$2:$D$66,"AI",Data!$H$2:$H$66,"&lt;2000")</f>
        <v>1</v>
      </c>
      <c r="F105">
        <f>COUNTIFS(Data!$D$2:$D$66,"AI",Data!$H$2:$H$66,"&gt;1999",Data!$M$2:$M$66,"&lt;"&amp;'Cumulative distributions'!$A105)/COUNTIFS(Data!$M$2:$M$66,"&gt;0",Data!$D$2:$D$66,"AI",Data!$H$2:$H$66,"&gt;1999")</f>
        <v>0.6666666666666666</v>
      </c>
      <c r="G105" t="e">
        <f>COUNTIFS(Data!$D$2:$D$66,"AGI",Data!$H$2:$H$66,"&lt;2000",Data!$M$2:$M$66,"&lt;"&amp;'Cumulative distributions'!$A105)/COUNTIFS(Data!$M$2:$M$66,"&gt;0",Data!$D$2:$D$66,"AGI",Data!$H$2:$H$66,"&lt;2000")</f>
        <v>#DIV/0!</v>
      </c>
      <c r="H105">
        <f>COUNTIFS(Data!$D$2:$D$66,"AGI",Data!$H$2:$H$66,"&gt;1999",Data!$M$2:$M$66,"&lt;"&amp;'Cumulative distributions'!$A105)/COUNTIFS(Data!$M$2:$M$66,"&gt;0",Data!$D$2:$D$66,"AGI",Data!$H$2:$H$66,"&gt;1999")</f>
        <v>0.9230769230769231</v>
      </c>
      <c r="I105">
        <f>COUNTIFS(Data!$D$2:$D$66,"Futurist",Data!$H$2:$H$66,"&lt;2000",Data!$M$2:$M$66,"&lt;"&amp;'Cumulative distributions'!$A105)/COUNTIFS(Data!$M$2:$M$66,"&gt;0",Data!$D$2:$D$66,"Futurist",Data!$H$2:$H$66,"&lt;2000")</f>
        <v>0.75</v>
      </c>
      <c r="J105">
        <f>COUNTIFS(Data!$D$2:$D$66,"Futurist",Data!$H$2:$H$66,"&gt;1999",Data!$M$2:$M$66,"&lt;"&amp;'Cumulative distributions'!$A105)/COUNTIFS(Data!$M$2:$M$66,"&gt;0",Data!$D$2:$D$66,"Futurist",Data!$H$2:$H$66,"&gt;1999")</f>
        <v>0.8571428571428571</v>
      </c>
      <c r="K105">
        <f>COUNTIFS(Data!$D$2:$D$66,"Other",Data!$H$2:$H$66,"&lt;2000",Data!$M$2:$M$66,"&lt;"&amp;'Cumulative distributions'!$A105)/COUNTIFS(Data!$M$2:$M$66,"&gt;0",Data!$D$2:$D$66,"Other",Data!$H$2:$H$66,"&lt;2000")</f>
        <v>0.6666666666666666</v>
      </c>
      <c r="L105">
        <f>COUNTIFS(Data!$D$2:$D$66,"Other",Data!$H$2:$H$66,"&gt;1999",Data!$M$2:$M$66,"&lt;"&amp;'Cumulative distributions'!$A105)/COUNTIFS(Data!$M$2:$M$66,"&gt;0",Data!$D$2:$D$66,"Other",Data!$H$2:$H$66,"&gt;1999")</f>
        <v>0.4</v>
      </c>
      <c r="N105">
        <f>COUNTIFS(Data!$D$2:$D$66,"AGI",Data!$M$2:$M$66,"&lt;"&amp;'Cumulative distributions'!$A105)/COUNTIFS(Data!$M$2:$M$66,"&gt;0",Data!$D$2:$D$66,"AGI")</f>
        <v>0.9230769230769231</v>
      </c>
      <c r="O105">
        <f>COUNTIFS(Data!$D$2:$D$66,"AI",Data!$M$2:$M$66,"&lt;"&amp;'Cumulative distributions'!$A105)/COUNTIFS(Data!$M$2:$M$66,"&gt;0",Data!$D$2:$D$66,"AI")</f>
        <v>0.7727272727272727</v>
      </c>
      <c r="P105">
        <f>COUNTIFS(Data!$D$2:$D$66,"Futurist",Data!$M$2:$M$66,"&lt;"&amp;'Cumulative distributions'!$A105)/COUNTIFS(Data!$M$2:$M$66,"&gt;0",Data!$D$2:$D$66,"Futurist")</f>
        <v>0.8</v>
      </c>
      <c r="Q105">
        <f>COUNTIFS(Data!$D$2:$D$66,"Other",Data!$M$2:$M$66,"&lt;"&amp;'Cumulative distributions'!$A105)/COUNTIFS(Data!$M$2:$M$66,"&gt;0",Data!$D$2:$D$66,"Other")</f>
        <v>0.5</v>
      </c>
      <c r="S105">
        <f>COUNTIFS(Data!$H$2:$H$66,"&lt;2000",Data!$M$2:$M$66,"&lt;"&amp;'Cumulative distributions'!$A105)/COUNTIFS(Data!$M$2:$M$66,"&gt;0",Data!$H$2:$H$66,"&lt;2000")</f>
        <v>0.8333333333333334</v>
      </c>
      <c r="T105">
        <f>COUNTIFS(Data!$H$2:$H$66,"&gt;1999",Data!$M$2:$M$66,"&lt;"&amp;'Cumulative distributions'!$A105)/COUNTIFS(Data!$M$2:$M$66,"&gt;0",Data!$H$2:$H$66,"&gt;1999")</f>
        <v>0.75</v>
      </c>
      <c r="V105">
        <f>COUNTIFS(Data!$AD$2:$AD$66,1,Data!$H$2:$H$66,"&gt;1999",Data!$M$2:$M$66,"&lt;"&amp;'Cumulative distributions'!$A105)/COUNTIFS(Data!$M$2:$M$66,"&gt;0",Data!$AD$2:$AD$66,1,Data!$H$2:$H$66,"&gt;1999")</f>
        <v>0.7727272727272727</v>
      </c>
      <c r="W105">
        <f>COUNTIFS(Data!$AD$2:$AD$66,0,Data!$H$2:$H$66,"&gt;1999",Data!$M$2:$M$66,"&lt;"&amp;'Cumulative distributions'!$A105)/COUNTIFS(Data!$M$2:$M$66,"&gt;0",Data!$AD$2:$AD$66,0,Data!$H$2:$H$66,"&gt;1999")</f>
        <v>0.7272727272727273</v>
      </c>
      <c r="AH105">
        <f t="shared" si="1"/>
        <v>2026</v>
      </c>
    </row>
    <row r="106" spans="1:34" ht="12.75">
      <c r="A106">
        <v>2064</v>
      </c>
      <c r="B106">
        <f>COUNTIF(Data!$M$2:$M$66,"&lt;"&amp;A106)/COUNT(Data!$M$2:$M$66)</f>
        <v>0.7758620689655172</v>
      </c>
      <c r="C106">
        <f>COUNTIF(Data!$L$2:$L$66,"&lt;"&amp;A106)/COUNT(Data!$L$2:$L$66)</f>
        <v>0.8113207547169812</v>
      </c>
      <c r="E106">
        <f>COUNTIFS(Data!$D$2:$D$66,"AI",Data!$H$2:$H$66,"&lt;2000",Data!$M$2:$M$66,"&lt;"&amp;'Cumulative distributions'!$A106)/COUNTIFS(Data!$M$2:$M$66,"&gt;0",Data!$D$2:$D$66,"AI",Data!$H$2:$H$66,"&lt;2000")</f>
        <v>1</v>
      </c>
      <c r="F106">
        <f>COUNTIFS(Data!$D$2:$D$66,"AI",Data!$H$2:$H$66,"&gt;1999",Data!$M$2:$M$66,"&lt;"&amp;'Cumulative distributions'!$A106)/COUNTIFS(Data!$M$2:$M$66,"&gt;0",Data!$D$2:$D$66,"AI",Data!$H$2:$H$66,"&gt;1999")</f>
        <v>0.6666666666666666</v>
      </c>
      <c r="G106" t="e">
        <f>COUNTIFS(Data!$D$2:$D$66,"AGI",Data!$H$2:$H$66,"&lt;2000",Data!$M$2:$M$66,"&lt;"&amp;'Cumulative distributions'!$A106)/COUNTIFS(Data!$M$2:$M$66,"&gt;0",Data!$D$2:$D$66,"AGI",Data!$H$2:$H$66,"&lt;2000")</f>
        <v>#DIV/0!</v>
      </c>
      <c r="H106">
        <f>COUNTIFS(Data!$D$2:$D$66,"AGI",Data!$H$2:$H$66,"&gt;1999",Data!$M$2:$M$66,"&lt;"&amp;'Cumulative distributions'!$A106)/COUNTIFS(Data!$M$2:$M$66,"&gt;0",Data!$D$2:$D$66,"AGI",Data!$H$2:$H$66,"&gt;1999")</f>
        <v>0.9230769230769231</v>
      </c>
      <c r="I106">
        <f>COUNTIFS(Data!$D$2:$D$66,"Futurist",Data!$H$2:$H$66,"&lt;2000",Data!$M$2:$M$66,"&lt;"&amp;'Cumulative distributions'!$A106)/COUNTIFS(Data!$M$2:$M$66,"&gt;0",Data!$D$2:$D$66,"Futurist",Data!$H$2:$H$66,"&lt;2000")</f>
        <v>0.75</v>
      </c>
      <c r="J106">
        <f>COUNTIFS(Data!$D$2:$D$66,"Futurist",Data!$H$2:$H$66,"&gt;1999",Data!$M$2:$M$66,"&lt;"&amp;'Cumulative distributions'!$A106)/COUNTIFS(Data!$M$2:$M$66,"&gt;0",Data!$D$2:$D$66,"Futurist",Data!$H$2:$H$66,"&gt;1999")</f>
        <v>0.8571428571428571</v>
      </c>
      <c r="K106">
        <f>COUNTIFS(Data!$D$2:$D$66,"Other",Data!$H$2:$H$66,"&lt;2000",Data!$M$2:$M$66,"&lt;"&amp;'Cumulative distributions'!$A106)/COUNTIFS(Data!$M$2:$M$66,"&gt;0",Data!$D$2:$D$66,"Other",Data!$H$2:$H$66,"&lt;2000")</f>
        <v>0.6666666666666666</v>
      </c>
      <c r="L106">
        <f>COUNTIFS(Data!$D$2:$D$66,"Other",Data!$H$2:$H$66,"&gt;1999",Data!$M$2:$M$66,"&lt;"&amp;'Cumulative distributions'!$A106)/COUNTIFS(Data!$M$2:$M$66,"&gt;0",Data!$D$2:$D$66,"Other",Data!$H$2:$H$66,"&gt;1999")</f>
        <v>0.4</v>
      </c>
      <c r="N106">
        <f>COUNTIFS(Data!$D$2:$D$66,"AGI",Data!$M$2:$M$66,"&lt;"&amp;'Cumulative distributions'!$A106)/COUNTIFS(Data!$M$2:$M$66,"&gt;0",Data!$D$2:$D$66,"AGI")</f>
        <v>0.9230769230769231</v>
      </c>
      <c r="O106">
        <f>COUNTIFS(Data!$D$2:$D$66,"AI",Data!$M$2:$M$66,"&lt;"&amp;'Cumulative distributions'!$A106)/COUNTIFS(Data!$M$2:$M$66,"&gt;0",Data!$D$2:$D$66,"AI")</f>
        <v>0.7727272727272727</v>
      </c>
      <c r="P106">
        <f>COUNTIFS(Data!$D$2:$D$66,"Futurist",Data!$M$2:$M$66,"&lt;"&amp;'Cumulative distributions'!$A106)/COUNTIFS(Data!$M$2:$M$66,"&gt;0",Data!$D$2:$D$66,"Futurist")</f>
        <v>0.8</v>
      </c>
      <c r="Q106">
        <f>COUNTIFS(Data!$D$2:$D$66,"Other",Data!$M$2:$M$66,"&lt;"&amp;'Cumulative distributions'!$A106)/COUNTIFS(Data!$M$2:$M$66,"&gt;0",Data!$D$2:$D$66,"Other")</f>
        <v>0.5</v>
      </c>
      <c r="S106">
        <f>COUNTIFS(Data!$H$2:$H$66,"&lt;2000",Data!$M$2:$M$66,"&lt;"&amp;'Cumulative distributions'!$A106)/COUNTIFS(Data!$M$2:$M$66,"&gt;0",Data!$H$2:$H$66,"&lt;2000")</f>
        <v>0.8333333333333334</v>
      </c>
      <c r="T106">
        <f>COUNTIFS(Data!$H$2:$H$66,"&gt;1999",Data!$M$2:$M$66,"&lt;"&amp;'Cumulative distributions'!$A106)/COUNTIFS(Data!$M$2:$M$66,"&gt;0",Data!$H$2:$H$66,"&gt;1999")</f>
        <v>0.75</v>
      </c>
      <c r="V106">
        <f>COUNTIFS(Data!$AD$2:$AD$66,1,Data!$H$2:$H$66,"&gt;1999",Data!$M$2:$M$66,"&lt;"&amp;'Cumulative distributions'!$A106)/COUNTIFS(Data!$M$2:$M$66,"&gt;0",Data!$AD$2:$AD$66,1,Data!$H$2:$H$66,"&gt;1999")</f>
        <v>0.7727272727272727</v>
      </c>
      <c r="W106">
        <f>COUNTIFS(Data!$AD$2:$AD$66,0,Data!$H$2:$H$66,"&gt;1999",Data!$M$2:$M$66,"&lt;"&amp;'Cumulative distributions'!$A106)/COUNTIFS(Data!$M$2:$M$66,"&gt;0",Data!$AD$2:$AD$66,0,Data!$H$2:$H$66,"&gt;1999")</f>
        <v>0.7272727272727273</v>
      </c>
      <c r="AH106">
        <f t="shared" si="1"/>
        <v>2026</v>
      </c>
    </row>
    <row r="107" spans="1:34" ht="12.75">
      <c r="A107">
        <v>2065</v>
      </c>
      <c r="B107">
        <f>COUNTIF(Data!$M$2:$M$66,"&lt;"&amp;A107)/COUNT(Data!$M$2:$M$66)</f>
        <v>0.7758620689655172</v>
      </c>
      <c r="C107">
        <f>COUNTIF(Data!$L$2:$L$66,"&lt;"&amp;A107)/COUNT(Data!$L$2:$L$66)</f>
        <v>0.8113207547169812</v>
      </c>
      <c r="E107">
        <f>COUNTIFS(Data!$D$2:$D$66,"AI",Data!$H$2:$H$66,"&lt;2000",Data!$M$2:$M$66,"&lt;"&amp;'Cumulative distributions'!$A107)/COUNTIFS(Data!$M$2:$M$66,"&gt;0",Data!$D$2:$D$66,"AI",Data!$H$2:$H$66,"&lt;2000")</f>
        <v>1</v>
      </c>
      <c r="F107">
        <f>COUNTIFS(Data!$D$2:$D$66,"AI",Data!$H$2:$H$66,"&gt;1999",Data!$M$2:$M$66,"&lt;"&amp;'Cumulative distributions'!$A107)/COUNTIFS(Data!$M$2:$M$66,"&gt;0",Data!$D$2:$D$66,"AI",Data!$H$2:$H$66,"&gt;1999")</f>
        <v>0.6666666666666666</v>
      </c>
      <c r="G107" t="e">
        <f>COUNTIFS(Data!$D$2:$D$66,"AGI",Data!$H$2:$H$66,"&lt;2000",Data!$M$2:$M$66,"&lt;"&amp;'Cumulative distributions'!$A107)/COUNTIFS(Data!$M$2:$M$66,"&gt;0",Data!$D$2:$D$66,"AGI",Data!$H$2:$H$66,"&lt;2000")</f>
        <v>#DIV/0!</v>
      </c>
      <c r="H107">
        <f>COUNTIFS(Data!$D$2:$D$66,"AGI",Data!$H$2:$H$66,"&gt;1999",Data!$M$2:$M$66,"&lt;"&amp;'Cumulative distributions'!$A107)/COUNTIFS(Data!$M$2:$M$66,"&gt;0",Data!$D$2:$D$66,"AGI",Data!$H$2:$H$66,"&gt;1999")</f>
        <v>0.9230769230769231</v>
      </c>
      <c r="I107">
        <f>COUNTIFS(Data!$D$2:$D$66,"Futurist",Data!$H$2:$H$66,"&lt;2000",Data!$M$2:$M$66,"&lt;"&amp;'Cumulative distributions'!$A107)/COUNTIFS(Data!$M$2:$M$66,"&gt;0",Data!$D$2:$D$66,"Futurist",Data!$H$2:$H$66,"&lt;2000")</f>
        <v>0.75</v>
      </c>
      <c r="J107">
        <f>COUNTIFS(Data!$D$2:$D$66,"Futurist",Data!$H$2:$H$66,"&gt;1999",Data!$M$2:$M$66,"&lt;"&amp;'Cumulative distributions'!$A107)/COUNTIFS(Data!$M$2:$M$66,"&gt;0",Data!$D$2:$D$66,"Futurist",Data!$H$2:$H$66,"&gt;1999")</f>
        <v>0.8571428571428571</v>
      </c>
      <c r="K107">
        <f>COUNTIFS(Data!$D$2:$D$66,"Other",Data!$H$2:$H$66,"&lt;2000",Data!$M$2:$M$66,"&lt;"&amp;'Cumulative distributions'!$A107)/COUNTIFS(Data!$M$2:$M$66,"&gt;0",Data!$D$2:$D$66,"Other",Data!$H$2:$H$66,"&lt;2000")</f>
        <v>0.6666666666666666</v>
      </c>
      <c r="L107">
        <f>COUNTIFS(Data!$D$2:$D$66,"Other",Data!$H$2:$H$66,"&gt;1999",Data!$M$2:$M$66,"&lt;"&amp;'Cumulative distributions'!$A107)/COUNTIFS(Data!$M$2:$M$66,"&gt;0",Data!$D$2:$D$66,"Other",Data!$H$2:$H$66,"&gt;1999")</f>
        <v>0.4</v>
      </c>
      <c r="N107">
        <f>COUNTIFS(Data!$D$2:$D$66,"AGI",Data!$M$2:$M$66,"&lt;"&amp;'Cumulative distributions'!$A107)/COUNTIFS(Data!$M$2:$M$66,"&gt;0",Data!$D$2:$D$66,"AGI")</f>
        <v>0.9230769230769231</v>
      </c>
      <c r="O107">
        <f>COUNTIFS(Data!$D$2:$D$66,"AI",Data!$M$2:$M$66,"&lt;"&amp;'Cumulative distributions'!$A107)/COUNTIFS(Data!$M$2:$M$66,"&gt;0",Data!$D$2:$D$66,"AI")</f>
        <v>0.7727272727272727</v>
      </c>
      <c r="P107">
        <f>COUNTIFS(Data!$D$2:$D$66,"Futurist",Data!$M$2:$M$66,"&lt;"&amp;'Cumulative distributions'!$A107)/COUNTIFS(Data!$M$2:$M$66,"&gt;0",Data!$D$2:$D$66,"Futurist")</f>
        <v>0.8</v>
      </c>
      <c r="Q107">
        <f>COUNTIFS(Data!$D$2:$D$66,"Other",Data!$M$2:$M$66,"&lt;"&amp;'Cumulative distributions'!$A107)/COUNTIFS(Data!$M$2:$M$66,"&gt;0",Data!$D$2:$D$66,"Other")</f>
        <v>0.5</v>
      </c>
      <c r="S107">
        <f>COUNTIFS(Data!$H$2:$H$66,"&lt;2000",Data!$M$2:$M$66,"&lt;"&amp;'Cumulative distributions'!$A107)/COUNTIFS(Data!$M$2:$M$66,"&gt;0",Data!$H$2:$H$66,"&lt;2000")</f>
        <v>0.8333333333333334</v>
      </c>
      <c r="T107">
        <f>COUNTIFS(Data!$H$2:$H$66,"&gt;1999",Data!$M$2:$M$66,"&lt;"&amp;'Cumulative distributions'!$A107)/COUNTIFS(Data!$M$2:$M$66,"&gt;0",Data!$H$2:$H$66,"&gt;1999")</f>
        <v>0.75</v>
      </c>
      <c r="V107">
        <f>COUNTIFS(Data!$AD$2:$AD$66,1,Data!$H$2:$H$66,"&gt;1999",Data!$M$2:$M$66,"&lt;"&amp;'Cumulative distributions'!$A107)/COUNTIFS(Data!$M$2:$M$66,"&gt;0",Data!$AD$2:$AD$66,1,Data!$H$2:$H$66,"&gt;1999")</f>
        <v>0.7727272727272727</v>
      </c>
      <c r="W107">
        <f>COUNTIFS(Data!$AD$2:$AD$66,0,Data!$H$2:$H$66,"&gt;1999",Data!$M$2:$M$66,"&lt;"&amp;'Cumulative distributions'!$A107)/COUNTIFS(Data!$M$2:$M$66,"&gt;0",Data!$AD$2:$AD$66,0,Data!$H$2:$H$66,"&gt;1999")</f>
        <v>0.7272727272727273</v>
      </c>
      <c r="AH107">
        <f t="shared" si="1"/>
        <v>2026</v>
      </c>
    </row>
    <row r="108" spans="1:34" ht="12.75">
      <c r="A108">
        <v>2066</v>
      </c>
      <c r="B108">
        <f>COUNTIF(Data!$M$2:$M$66,"&lt;"&amp;A108)/COUNT(Data!$M$2:$M$66)</f>
        <v>0.7758620689655172</v>
      </c>
      <c r="C108">
        <f>COUNTIF(Data!$L$2:$L$66,"&lt;"&amp;A108)/COUNT(Data!$L$2:$L$66)</f>
        <v>0.8113207547169812</v>
      </c>
      <c r="E108">
        <f>COUNTIFS(Data!$D$2:$D$66,"AI",Data!$H$2:$H$66,"&lt;2000",Data!$M$2:$M$66,"&lt;"&amp;'Cumulative distributions'!$A108)/COUNTIFS(Data!$M$2:$M$66,"&gt;0",Data!$D$2:$D$66,"AI",Data!$H$2:$H$66,"&lt;2000")</f>
        <v>1</v>
      </c>
      <c r="F108">
        <f>COUNTIFS(Data!$D$2:$D$66,"AI",Data!$H$2:$H$66,"&gt;1999",Data!$M$2:$M$66,"&lt;"&amp;'Cumulative distributions'!$A108)/COUNTIFS(Data!$M$2:$M$66,"&gt;0",Data!$D$2:$D$66,"AI",Data!$H$2:$H$66,"&gt;1999")</f>
        <v>0.6666666666666666</v>
      </c>
      <c r="G108" t="e">
        <f>COUNTIFS(Data!$D$2:$D$66,"AGI",Data!$H$2:$H$66,"&lt;2000",Data!$M$2:$M$66,"&lt;"&amp;'Cumulative distributions'!$A108)/COUNTIFS(Data!$M$2:$M$66,"&gt;0",Data!$D$2:$D$66,"AGI",Data!$H$2:$H$66,"&lt;2000")</f>
        <v>#DIV/0!</v>
      </c>
      <c r="H108">
        <f>COUNTIFS(Data!$D$2:$D$66,"AGI",Data!$H$2:$H$66,"&gt;1999",Data!$M$2:$M$66,"&lt;"&amp;'Cumulative distributions'!$A108)/COUNTIFS(Data!$M$2:$M$66,"&gt;0",Data!$D$2:$D$66,"AGI",Data!$H$2:$H$66,"&gt;1999")</f>
        <v>0.9230769230769231</v>
      </c>
      <c r="I108">
        <f>COUNTIFS(Data!$D$2:$D$66,"Futurist",Data!$H$2:$H$66,"&lt;2000",Data!$M$2:$M$66,"&lt;"&amp;'Cumulative distributions'!$A108)/COUNTIFS(Data!$M$2:$M$66,"&gt;0",Data!$D$2:$D$66,"Futurist",Data!$H$2:$H$66,"&lt;2000")</f>
        <v>0.75</v>
      </c>
      <c r="J108">
        <f>COUNTIFS(Data!$D$2:$D$66,"Futurist",Data!$H$2:$H$66,"&gt;1999",Data!$M$2:$M$66,"&lt;"&amp;'Cumulative distributions'!$A108)/COUNTIFS(Data!$M$2:$M$66,"&gt;0",Data!$D$2:$D$66,"Futurist",Data!$H$2:$H$66,"&gt;1999")</f>
        <v>0.8571428571428571</v>
      </c>
      <c r="K108">
        <f>COUNTIFS(Data!$D$2:$D$66,"Other",Data!$H$2:$H$66,"&lt;2000",Data!$M$2:$M$66,"&lt;"&amp;'Cumulative distributions'!$A108)/COUNTIFS(Data!$M$2:$M$66,"&gt;0",Data!$D$2:$D$66,"Other",Data!$H$2:$H$66,"&lt;2000")</f>
        <v>0.6666666666666666</v>
      </c>
      <c r="L108">
        <f>COUNTIFS(Data!$D$2:$D$66,"Other",Data!$H$2:$H$66,"&gt;1999",Data!$M$2:$M$66,"&lt;"&amp;'Cumulative distributions'!$A108)/COUNTIFS(Data!$M$2:$M$66,"&gt;0",Data!$D$2:$D$66,"Other",Data!$H$2:$H$66,"&gt;1999")</f>
        <v>0.4</v>
      </c>
      <c r="N108">
        <f>COUNTIFS(Data!$D$2:$D$66,"AGI",Data!$M$2:$M$66,"&lt;"&amp;'Cumulative distributions'!$A108)/COUNTIFS(Data!$M$2:$M$66,"&gt;0",Data!$D$2:$D$66,"AGI")</f>
        <v>0.9230769230769231</v>
      </c>
      <c r="O108">
        <f>COUNTIFS(Data!$D$2:$D$66,"AI",Data!$M$2:$M$66,"&lt;"&amp;'Cumulative distributions'!$A108)/COUNTIFS(Data!$M$2:$M$66,"&gt;0",Data!$D$2:$D$66,"AI")</f>
        <v>0.7727272727272727</v>
      </c>
      <c r="P108">
        <f>COUNTIFS(Data!$D$2:$D$66,"Futurist",Data!$M$2:$M$66,"&lt;"&amp;'Cumulative distributions'!$A108)/COUNTIFS(Data!$M$2:$M$66,"&gt;0",Data!$D$2:$D$66,"Futurist")</f>
        <v>0.8</v>
      </c>
      <c r="Q108">
        <f>COUNTIFS(Data!$D$2:$D$66,"Other",Data!$M$2:$M$66,"&lt;"&amp;'Cumulative distributions'!$A108)/COUNTIFS(Data!$M$2:$M$66,"&gt;0",Data!$D$2:$D$66,"Other")</f>
        <v>0.5</v>
      </c>
      <c r="S108">
        <f>COUNTIFS(Data!$H$2:$H$66,"&lt;2000",Data!$M$2:$M$66,"&lt;"&amp;'Cumulative distributions'!$A108)/COUNTIFS(Data!$M$2:$M$66,"&gt;0",Data!$H$2:$H$66,"&lt;2000")</f>
        <v>0.8333333333333334</v>
      </c>
      <c r="T108">
        <f>COUNTIFS(Data!$H$2:$H$66,"&gt;1999",Data!$M$2:$M$66,"&lt;"&amp;'Cumulative distributions'!$A108)/COUNTIFS(Data!$M$2:$M$66,"&gt;0",Data!$H$2:$H$66,"&gt;1999")</f>
        <v>0.75</v>
      </c>
      <c r="V108">
        <f>COUNTIFS(Data!$AD$2:$AD$66,1,Data!$H$2:$H$66,"&gt;1999",Data!$M$2:$M$66,"&lt;"&amp;'Cumulative distributions'!$A108)/COUNTIFS(Data!$M$2:$M$66,"&gt;0",Data!$AD$2:$AD$66,1,Data!$H$2:$H$66,"&gt;1999")</f>
        <v>0.7727272727272727</v>
      </c>
      <c r="W108">
        <f>COUNTIFS(Data!$AD$2:$AD$66,0,Data!$H$2:$H$66,"&gt;1999",Data!$M$2:$M$66,"&lt;"&amp;'Cumulative distributions'!$A108)/COUNTIFS(Data!$M$2:$M$66,"&gt;0",Data!$AD$2:$AD$66,0,Data!$H$2:$H$66,"&gt;1999")</f>
        <v>0.7272727272727273</v>
      </c>
      <c r="AH108">
        <f t="shared" si="1"/>
        <v>2026</v>
      </c>
    </row>
    <row r="109" spans="1:34" ht="12.75">
      <c r="A109">
        <v>2067</v>
      </c>
      <c r="B109">
        <f>COUNTIF(Data!$M$2:$M$66,"&lt;"&amp;A109)/COUNT(Data!$M$2:$M$66)</f>
        <v>0.7758620689655172</v>
      </c>
      <c r="C109">
        <f>COUNTIF(Data!$L$2:$L$66,"&lt;"&amp;A109)/COUNT(Data!$L$2:$L$66)</f>
        <v>0.8113207547169812</v>
      </c>
      <c r="E109">
        <f>COUNTIFS(Data!$D$2:$D$66,"AI",Data!$H$2:$H$66,"&lt;2000",Data!$M$2:$M$66,"&lt;"&amp;'Cumulative distributions'!$A109)/COUNTIFS(Data!$M$2:$M$66,"&gt;0",Data!$D$2:$D$66,"AI",Data!$H$2:$H$66,"&lt;2000")</f>
        <v>1</v>
      </c>
      <c r="F109">
        <f>COUNTIFS(Data!$D$2:$D$66,"AI",Data!$H$2:$H$66,"&gt;1999",Data!$M$2:$M$66,"&lt;"&amp;'Cumulative distributions'!$A109)/COUNTIFS(Data!$M$2:$M$66,"&gt;0",Data!$D$2:$D$66,"AI",Data!$H$2:$H$66,"&gt;1999")</f>
        <v>0.6666666666666666</v>
      </c>
      <c r="G109" t="e">
        <f>COUNTIFS(Data!$D$2:$D$66,"AGI",Data!$H$2:$H$66,"&lt;2000",Data!$M$2:$M$66,"&lt;"&amp;'Cumulative distributions'!$A109)/COUNTIFS(Data!$M$2:$M$66,"&gt;0",Data!$D$2:$D$66,"AGI",Data!$H$2:$H$66,"&lt;2000")</f>
        <v>#DIV/0!</v>
      </c>
      <c r="H109">
        <f>COUNTIFS(Data!$D$2:$D$66,"AGI",Data!$H$2:$H$66,"&gt;1999",Data!$M$2:$M$66,"&lt;"&amp;'Cumulative distributions'!$A109)/COUNTIFS(Data!$M$2:$M$66,"&gt;0",Data!$D$2:$D$66,"AGI",Data!$H$2:$H$66,"&gt;1999")</f>
        <v>0.9230769230769231</v>
      </c>
      <c r="I109">
        <f>COUNTIFS(Data!$D$2:$D$66,"Futurist",Data!$H$2:$H$66,"&lt;2000",Data!$M$2:$M$66,"&lt;"&amp;'Cumulative distributions'!$A109)/COUNTIFS(Data!$M$2:$M$66,"&gt;0",Data!$D$2:$D$66,"Futurist",Data!$H$2:$H$66,"&lt;2000")</f>
        <v>0.75</v>
      </c>
      <c r="J109">
        <f>COUNTIFS(Data!$D$2:$D$66,"Futurist",Data!$H$2:$H$66,"&gt;1999",Data!$M$2:$M$66,"&lt;"&amp;'Cumulative distributions'!$A109)/COUNTIFS(Data!$M$2:$M$66,"&gt;0",Data!$D$2:$D$66,"Futurist",Data!$H$2:$H$66,"&gt;1999")</f>
        <v>0.8571428571428571</v>
      </c>
      <c r="K109">
        <f>COUNTIFS(Data!$D$2:$D$66,"Other",Data!$H$2:$H$66,"&lt;2000",Data!$M$2:$M$66,"&lt;"&amp;'Cumulative distributions'!$A109)/COUNTIFS(Data!$M$2:$M$66,"&gt;0",Data!$D$2:$D$66,"Other",Data!$H$2:$H$66,"&lt;2000")</f>
        <v>0.6666666666666666</v>
      </c>
      <c r="L109">
        <f>COUNTIFS(Data!$D$2:$D$66,"Other",Data!$H$2:$H$66,"&gt;1999",Data!$M$2:$M$66,"&lt;"&amp;'Cumulative distributions'!$A109)/COUNTIFS(Data!$M$2:$M$66,"&gt;0",Data!$D$2:$D$66,"Other",Data!$H$2:$H$66,"&gt;1999")</f>
        <v>0.4</v>
      </c>
      <c r="N109">
        <f>COUNTIFS(Data!$D$2:$D$66,"AGI",Data!$M$2:$M$66,"&lt;"&amp;'Cumulative distributions'!$A109)/COUNTIFS(Data!$M$2:$M$66,"&gt;0",Data!$D$2:$D$66,"AGI")</f>
        <v>0.9230769230769231</v>
      </c>
      <c r="O109">
        <f>COUNTIFS(Data!$D$2:$D$66,"AI",Data!$M$2:$M$66,"&lt;"&amp;'Cumulative distributions'!$A109)/COUNTIFS(Data!$M$2:$M$66,"&gt;0",Data!$D$2:$D$66,"AI")</f>
        <v>0.7727272727272727</v>
      </c>
      <c r="P109">
        <f>COUNTIFS(Data!$D$2:$D$66,"Futurist",Data!$M$2:$M$66,"&lt;"&amp;'Cumulative distributions'!$A109)/COUNTIFS(Data!$M$2:$M$66,"&gt;0",Data!$D$2:$D$66,"Futurist")</f>
        <v>0.8</v>
      </c>
      <c r="Q109">
        <f>COUNTIFS(Data!$D$2:$D$66,"Other",Data!$M$2:$M$66,"&lt;"&amp;'Cumulative distributions'!$A109)/COUNTIFS(Data!$M$2:$M$66,"&gt;0",Data!$D$2:$D$66,"Other")</f>
        <v>0.5</v>
      </c>
      <c r="S109">
        <f>COUNTIFS(Data!$H$2:$H$66,"&lt;2000",Data!$M$2:$M$66,"&lt;"&amp;'Cumulative distributions'!$A109)/COUNTIFS(Data!$M$2:$M$66,"&gt;0",Data!$H$2:$H$66,"&lt;2000")</f>
        <v>0.8333333333333334</v>
      </c>
      <c r="T109">
        <f>COUNTIFS(Data!$H$2:$H$66,"&gt;1999",Data!$M$2:$M$66,"&lt;"&amp;'Cumulative distributions'!$A109)/COUNTIFS(Data!$M$2:$M$66,"&gt;0",Data!$H$2:$H$66,"&gt;1999")</f>
        <v>0.75</v>
      </c>
      <c r="V109">
        <f>COUNTIFS(Data!$AD$2:$AD$66,1,Data!$H$2:$H$66,"&gt;1999",Data!$M$2:$M$66,"&lt;"&amp;'Cumulative distributions'!$A109)/COUNTIFS(Data!$M$2:$M$66,"&gt;0",Data!$AD$2:$AD$66,1,Data!$H$2:$H$66,"&gt;1999")</f>
        <v>0.7727272727272727</v>
      </c>
      <c r="W109">
        <f>COUNTIFS(Data!$AD$2:$AD$66,0,Data!$H$2:$H$66,"&gt;1999",Data!$M$2:$M$66,"&lt;"&amp;'Cumulative distributions'!$A109)/COUNTIFS(Data!$M$2:$M$66,"&gt;0",Data!$AD$2:$AD$66,0,Data!$H$2:$H$66,"&gt;1999")</f>
        <v>0.7272727272727273</v>
      </c>
      <c r="AH109">
        <f t="shared" si="1"/>
        <v>2026</v>
      </c>
    </row>
    <row r="110" spans="1:34" ht="12.75">
      <c r="A110">
        <v>2068</v>
      </c>
      <c r="B110">
        <f>COUNTIF(Data!$M$2:$M$66,"&lt;"&amp;A110)/COUNT(Data!$M$2:$M$66)</f>
        <v>0.7758620689655172</v>
      </c>
      <c r="C110">
        <f>COUNTIF(Data!$L$2:$L$66,"&lt;"&amp;A110)/COUNT(Data!$L$2:$L$66)</f>
        <v>0.8113207547169812</v>
      </c>
      <c r="E110">
        <f>COUNTIFS(Data!$D$2:$D$66,"AI",Data!$H$2:$H$66,"&lt;2000",Data!$M$2:$M$66,"&lt;"&amp;'Cumulative distributions'!$A110)/COUNTIFS(Data!$M$2:$M$66,"&gt;0",Data!$D$2:$D$66,"AI",Data!$H$2:$H$66,"&lt;2000")</f>
        <v>1</v>
      </c>
      <c r="F110">
        <f>COUNTIFS(Data!$D$2:$D$66,"AI",Data!$H$2:$H$66,"&gt;1999",Data!$M$2:$M$66,"&lt;"&amp;'Cumulative distributions'!$A110)/COUNTIFS(Data!$M$2:$M$66,"&gt;0",Data!$D$2:$D$66,"AI",Data!$H$2:$H$66,"&gt;1999")</f>
        <v>0.6666666666666666</v>
      </c>
      <c r="G110" t="e">
        <f>COUNTIFS(Data!$D$2:$D$66,"AGI",Data!$H$2:$H$66,"&lt;2000",Data!$M$2:$M$66,"&lt;"&amp;'Cumulative distributions'!$A110)/COUNTIFS(Data!$M$2:$M$66,"&gt;0",Data!$D$2:$D$66,"AGI",Data!$H$2:$H$66,"&lt;2000")</f>
        <v>#DIV/0!</v>
      </c>
      <c r="H110">
        <f>COUNTIFS(Data!$D$2:$D$66,"AGI",Data!$H$2:$H$66,"&gt;1999",Data!$M$2:$M$66,"&lt;"&amp;'Cumulative distributions'!$A110)/COUNTIFS(Data!$M$2:$M$66,"&gt;0",Data!$D$2:$D$66,"AGI",Data!$H$2:$H$66,"&gt;1999")</f>
        <v>0.9230769230769231</v>
      </c>
      <c r="I110">
        <f>COUNTIFS(Data!$D$2:$D$66,"Futurist",Data!$H$2:$H$66,"&lt;2000",Data!$M$2:$M$66,"&lt;"&amp;'Cumulative distributions'!$A110)/COUNTIFS(Data!$M$2:$M$66,"&gt;0",Data!$D$2:$D$66,"Futurist",Data!$H$2:$H$66,"&lt;2000")</f>
        <v>0.75</v>
      </c>
      <c r="J110">
        <f>COUNTIFS(Data!$D$2:$D$66,"Futurist",Data!$H$2:$H$66,"&gt;1999",Data!$M$2:$M$66,"&lt;"&amp;'Cumulative distributions'!$A110)/COUNTIFS(Data!$M$2:$M$66,"&gt;0",Data!$D$2:$D$66,"Futurist",Data!$H$2:$H$66,"&gt;1999")</f>
        <v>0.8571428571428571</v>
      </c>
      <c r="K110">
        <f>COUNTIFS(Data!$D$2:$D$66,"Other",Data!$H$2:$H$66,"&lt;2000",Data!$M$2:$M$66,"&lt;"&amp;'Cumulative distributions'!$A110)/COUNTIFS(Data!$M$2:$M$66,"&gt;0",Data!$D$2:$D$66,"Other",Data!$H$2:$H$66,"&lt;2000")</f>
        <v>0.6666666666666666</v>
      </c>
      <c r="L110">
        <f>COUNTIFS(Data!$D$2:$D$66,"Other",Data!$H$2:$H$66,"&gt;1999",Data!$M$2:$M$66,"&lt;"&amp;'Cumulative distributions'!$A110)/COUNTIFS(Data!$M$2:$M$66,"&gt;0",Data!$D$2:$D$66,"Other",Data!$H$2:$H$66,"&gt;1999")</f>
        <v>0.4</v>
      </c>
      <c r="N110">
        <f>COUNTIFS(Data!$D$2:$D$66,"AGI",Data!$M$2:$M$66,"&lt;"&amp;'Cumulative distributions'!$A110)/COUNTIFS(Data!$M$2:$M$66,"&gt;0",Data!$D$2:$D$66,"AGI")</f>
        <v>0.9230769230769231</v>
      </c>
      <c r="O110">
        <f>COUNTIFS(Data!$D$2:$D$66,"AI",Data!$M$2:$M$66,"&lt;"&amp;'Cumulative distributions'!$A110)/COUNTIFS(Data!$M$2:$M$66,"&gt;0",Data!$D$2:$D$66,"AI")</f>
        <v>0.7727272727272727</v>
      </c>
      <c r="P110">
        <f>COUNTIFS(Data!$D$2:$D$66,"Futurist",Data!$M$2:$M$66,"&lt;"&amp;'Cumulative distributions'!$A110)/COUNTIFS(Data!$M$2:$M$66,"&gt;0",Data!$D$2:$D$66,"Futurist")</f>
        <v>0.8</v>
      </c>
      <c r="Q110">
        <f>COUNTIFS(Data!$D$2:$D$66,"Other",Data!$M$2:$M$66,"&lt;"&amp;'Cumulative distributions'!$A110)/COUNTIFS(Data!$M$2:$M$66,"&gt;0",Data!$D$2:$D$66,"Other")</f>
        <v>0.5</v>
      </c>
      <c r="S110">
        <f>COUNTIFS(Data!$H$2:$H$66,"&lt;2000",Data!$M$2:$M$66,"&lt;"&amp;'Cumulative distributions'!$A110)/COUNTIFS(Data!$M$2:$M$66,"&gt;0",Data!$H$2:$H$66,"&lt;2000")</f>
        <v>0.8333333333333334</v>
      </c>
      <c r="T110">
        <f>COUNTIFS(Data!$H$2:$H$66,"&gt;1999",Data!$M$2:$M$66,"&lt;"&amp;'Cumulative distributions'!$A110)/COUNTIFS(Data!$M$2:$M$66,"&gt;0",Data!$H$2:$H$66,"&gt;1999")</f>
        <v>0.75</v>
      </c>
      <c r="V110">
        <f>COUNTIFS(Data!$AD$2:$AD$66,1,Data!$H$2:$H$66,"&gt;1999",Data!$M$2:$M$66,"&lt;"&amp;'Cumulative distributions'!$A110)/COUNTIFS(Data!$M$2:$M$66,"&gt;0",Data!$AD$2:$AD$66,1,Data!$H$2:$H$66,"&gt;1999")</f>
        <v>0.7727272727272727</v>
      </c>
      <c r="W110">
        <f>COUNTIFS(Data!$AD$2:$AD$66,0,Data!$H$2:$H$66,"&gt;1999",Data!$M$2:$M$66,"&lt;"&amp;'Cumulative distributions'!$A110)/COUNTIFS(Data!$M$2:$M$66,"&gt;0",Data!$AD$2:$AD$66,0,Data!$H$2:$H$66,"&gt;1999")</f>
        <v>0.7272727272727273</v>
      </c>
      <c r="AH110">
        <f t="shared" si="1"/>
        <v>2026</v>
      </c>
    </row>
    <row r="111" spans="1:34" ht="12.75">
      <c r="A111">
        <v>2069</v>
      </c>
      <c r="B111">
        <f>COUNTIF(Data!$M$2:$M$66,"&lt;"&amp;A111)/COUNT(Data!$M$2:$M$66)</f>
        <v>0.7758620689655172</v>
      </c>
      <c r="C111">
        <f>COUNTIF(Data!$L$2:$L$66,"&lt;"&amp;A111)/COUNT(Data!$L$2:$L$66)</f>
        <v>0.8113207547169812</v>
      </c>
      <c r="E111">
        <f>COUNTIFS(Data!$D$2:$D$66,"AI",Data!$H$2:$H$66,"&lt;2000",Data!$M$2:$M$66,"&lt;"&amp;'Cumulative distributions'!$A111)/COUNTIFS(Data!$M$2:$M$66,"&gt;0",Data!$D$2:$D$66,"AI",Data!$H$2:$H$66,"&lt;2000")</f>
        <v>1</v>
      </c>
      <c r="F111">
        <f>COUNTIFS(Data!$D$2:$D$66,"AI",Data!$H$2:$H$66,"&gt;1999",Data!$M$2:$M$66,"&lt;"&amp;'Cumulative distributions'!$A111)/COUNTIFS(Data!$M$2:$M$66,"&gt;0",Data!$D$2:$D$66,"AI",Data!$H$2:$H$66,"&gt;1999")</f>
        <v>0.6666666666666666</v>
      </c>
      <c r="G111" t="e">
        <f>COUNTIFS(Data!$D$2:$D$66,"AGI",Data!$H$2:$H$66,"&lt;2000",Data!$M$2:$M$66,"&lt;"&amp;'Cumulative distributions'!$A111)/COUNTIFS(Data!$M$2:$M$66,"&gt;0",Data!$D$2:$D$66,"AGI",Data!$H$2:$H$66,"&lt;2000")</f>
        <v>#DIV/0!</v>
      </c>
      <c r="H111">
        <f>COUNTIFS(Data!$D$2:$D$66,"AGI",Data!$H$2:$H$66,"&gt;1999",Data!$M$2:$M$66,"&lt;"&amp;'Cumulative distributions'!$A111)/COUNTIFS(Data!$M$2:$M$66,"&gt;0",Data!$D$2:$D$66,"AGI",Data!$H$2:$H$66,"&gt;1999")</f>
        <v>0.9230769230769231</v>
      </c>
      <c r="I111">
        <f>COUNTIFS(Data!$D$2:$D$66,"Futurist",Data!$H$2:$H$66,"&lt;2000",Data!$M$2:$M$66,"&lt;"&amp;'Cumulative distributions'!$A111)/COUNTIFS(Data!$M$2:$M$66,"&gt;0",Data!$D$2:$D$66,"Futurist",Data!$H$2:$H$66,"&lt;2000")</f>
        <v>0.75</v>
      </c>
      <c r="J111">
        <f>COUNTIFS(Data!$D$2:$D$66,"Futurist",Data!$H$2:$H$66,"&gt;1999",Data!$M$2:$M$66,"&lt;"&amp;'Cumulative distributions'!$A111)/COUNTIFS(Data!$M$2:$M$66,"&gt;0",Data!$D$2:$D$66,"Futurist",Data!$H$2:$H$66,"&gt;1999")</f>
        <v>0.8571428571428571</v>
      </c>
      <c r="K111">
        <f>COUNTIFS(Data!$D$2:$D$66,"Other",Data!$H$2:$H$66,"&lt;2000",Data!$M$2:$M$66,"&lt;"&amp;'Cumulative distributions'!$A111)/COUNTIFS(Data!$M$2:$M$66,"&gt;0",Data!$D$2:$D$66,"Other",Data!$H$2:$H$66,"&lt;2000")</f>
        <v>0.6666666666666666</v>
      </c>
      <c r="L111">
        <f>COUNTIFS(Data!$D$2:$D$66,"Other",Data!$H$2:$H$66,"&gt;1999",Data!$M$2:$M$66,"&lt;"&amp;'Cumulative distributions'!$A111)/COUNTIFS(Data!$M$2:$M$66,"&gt;0",Data!$D$2:$D$66,"Other",Data!$H$2:$H$66,"&gt;1999")</f>
        <v>0.4</v>
      </c>
      <c r="N111">
        <f>COUNTIFS(Data!$D$2:$D$66,"AGI",Data!$M$2:$M$66,"&lt;"&amp;'Cumulative distributions'!$A111)/COUNTIFS(Data!$M$2:$M$66,"&gt;0",Data!$D$2:$D$66,"AGI")</f>
        <v>0.9230769230769231</v>
      </c>
      <c r="O111">
        <f>COUNTIFS(Data!$D$2:$D$66,"AI",Data!$M$2:$M$66,"&lt;"&amp;'Cumulative distributions'!$A111)/COUNTIFS(Data!$M$2:$M$66,"&gt;0",Data!$D$2:$D$66,"AI")</f>
        <v>0.7727272727272727</v>
      </c>
      <c r="P111">
        <f>COUNTIFS(Data!$D$2:$D$66,"Futurist",Data!$M$2:$M$66,"&lt;"&amp;'Cumulative distributions'!$A111)/COUNTIFS(Data!$M$2:$M$66,"&gt;0",Data!$D$2:$D$66,"Futurist")</f>
        <v>0.8</v>
      </c>
      <c r="Q111">
        <f>COUNTIFS(Data!$D$2:$D$66,"Other",Data!$M$2:$M$66,"&lt;"&amp;'Cumulative distributions'!$A111)/COUNTIFS(Data!$M$2:$M$66,"&gt;0",Data!$D$2:$D$66,"Other")</f>
        <v>0.5</v>
      </c>
      <c r="S111">
        <f>COUNTIFS(Data!$H$2:$H$66,"&lt;2000",Data!$M$2:$M$66,"&lt;"&amp;'Cumulative distributions'!$A111)/COUNTIFS(Data!$M$2:$M$66,"&gt;0",Data!$H$2:$H$66,"&lt;2000")</f>
        <v>0.8333333333333334</v>
      </c>
      <c r="T111">
        <f>COUNTIFS(Data!$H$2:$H$66,"&gt;1999",Data!$M$2:$M$66,"&lt;"&amp;'Cumulative distributions'!$A111)/COUNTIFS(Data!$M$2:$M$66,"&gt;0",Data!$H$2:$H$66,"&gt;1999")</f>
        <v>0.75</v>
      </c>
      <c r="V111">
        <f>COUNTIFS(Data!$AD$2:$AD$66,1,Data!$H$2:$H$66,"&gt;1999",Data!$M$2:$M$66,"&lt;"&amp;'Cumulative distributions'!$A111)/COUNTIFS(Data!$M$2:$M$66,"&gt;0",Data!$AD$2:$AD$66,1,Data!$H$2:$H$66,"&gt;1999")</f>
        <v>0.7727272727272727</v>
      </c>
      <c r="W111">
        <f>COUNTIFS(Data!$AD$2:$AD$66,0,Data!$H$2:$H$66,"&gt;1999",Data!$M$2:$M$66,"&lt;"&amp;'Cumulative distributions'!$A111)/COUNTIFS(Data!$M$2:$M$66,"&gt;0",Data!$AD$2:$AD$66,0,Data!$H$2:$H$66,"&gt;1999")</f>
        <v>0.7272727272727273</v>
      </c>
      <c r="AH111">
        <f t="shared" si="1"/>
        <v>2026</v>
      </c>
    </row>
    <row r="112" spans="1:34" ht="12.75">
      <c r="A112">
        <v>2070</v>
      </c>
      <c r="B112">
        <f>COUNTIF(Data!$M$2:$M$66,"&lt;"&amp;A112)/COUNT(Data!$M$2:$M$66)</f>
        <v>0.7758620689655172</v>
      </c>
      <c r="C112">
        <f>COUNTIF(Data!$L$2:$L$66,"&lt;"&amp;A112)/COUNT(Data!$L$2:$L$66)</f>
        <v>0.8113207547169812</v>
      </c>
      <c r="E112">
        <f>COUNTIFS(Data!$D$2:$D$66,"AI",Data!$H$2:$H$66,"&lt;2000",Data!$M$2:$M$66,"&lt;"&amp;'Cumulative distributions'!$A112)/COUNTIFS(Data!$M$2:$M$66,"&gt;0",Data!$D$2:$D$66,"AI",Data!$H$2:$H$66,"&lt;2000")</f>
        <v>1</v>
      </c>
      <c r="F112">
        <f>COUNTIFS(Data!$D$2:$D$66,"AI",Data!$H$2:$H$66,"&gt;1999",Data!$M$2:$M$66,"&lt;"&amp;'Cumulative distributions'!$A112)/COUNTIFS(Data!$M$2:$M$66,"&gt;0",Data!$D$2:$D$66,"AI",Data!$H$2:$H$66,"&gt;1999")</f>
        <v>0.6666666666666666</v>
      </c>
      <c r="G112" t="e">
        <f>COUNTIFS(Data!$D$2:$D$66,"AGI",Data!$H$2:$H$66,"&lt;2000",Data!$M$2:$M$66,"&lt;"&amp;'Cumulative distributions'!$A112)/COUNTIFS(Data!$M$2:$M$66,"&gt;0",Data!$D$2:$D$66,"AGI",Data!$H$2:$H$66,"&lt;2000")</f>
        <v>#DIV/0!</v>
      </c>
      <c r="H112">
        <f>COUNTIFS(Data!$D$2:$D$66,"AGI",Data!$H$2:$H$66,"&gt;1999",Data!$M$2:$M$66,"&lt;"&amp;'Cumulative distributions'!$A112)/COUNTIFS(Data!$M$2:$M$66,"&gt;0",Data!$D$2:$D$66,"AGI",Data!$H$2:$H$66,"&gt;1999")</f>
        <v>0.9230769230769231</v>
      </c>
      <c r="I112">
        <f>COUNTIFS(Data!$D$2:$D$66,"Futurist",Data!$H$2:$H$66,"&lt;2000",Data!$M$2:$M$66,"&lt;"&amp;'Cumulative distributions'!$A112)/COUNTIFS(Data!$M$2:$M$66,"&gt;0",Data!$D$2:$D$66,"Futurist",Data!$H$2:$H$66,"&lt;2000")</f>
        <v>0.75</v>
      </c>
      <c r="J112">
        <f>COUNTIFS(Data!$D$2:$D$66,"Futurist",Data!$H$2:$H$66,"&gt;1999",Data!$M$2:$M$66,"&lt;"&amp;'Cumulative distributions'!$A112)/COUNTIFS(Data!$M$2:$M$66,"&gt;0",Data!$D$2:$D$66,"Futurist",Data!$H$2:$H$66,"&gt;1999")</f>
        <v>0.8571428571428571</v>
      </c>
      <c r="K112">
        <f>COUNTIFS(Data!$D$2:$D$66,"Other",Data!$H$2:$H$66,"&lt;2000",Data!$M$2:$M$66,"&lt;"&amp;'Cumulative distributions'!$A112)/COUNTIFS(Data!$M$2:$M$66,"&gt;0",Data!$D$2:$D$66,"Other",Data!$H$2:$H$66,"&lt;2000")</f>
        <v>0.6666666666666666</v>
      </c>
      <c r="L112">
        <f>COUNTIFS(Data!$D$2:$D$66,"Other",Data!$H$2:$H$66,"&gt;1999",Data!$M$2:$M$66,"&lt;"&amp;'Cumulative distributions'!$A112)/COUNTIFS(Data!$M$2:$M$66,"&gt;0",Data!$D$2:$D$66,"Other",Data!$H$2:$H$66,"&gt;1999")</f>
        <v>0.4</v>
      </c>
      <c r="N112">
        <f>COUNTIFS(Data!$D$2:$D$66,"AGI",Data!$M$2:$M$66,"&lt;"&amp;'Cumulative distributions'!$A112)/COUNTIFS(Data!$M$2:$M$66,"&gt;0",Data!$D$2:$D$66,"AGI")</f>
        <v>0.9230769230769231</v>
      </c>
      <c r="O112">
        <f>COUNTIFS(Data!$D$2:$D$66,"AI",Data!$M$2:$M$66,"&lt;"&amp;'Cumulative distributions'!$A112)/COUNTIFS(Data!$M$2:$M$66,"&gt;0",Data!$D$2:$D$66,"AI")</f>
        <v>0.7727272727272727</v>
      </c>
      <c r="P112">
        <f>COUNTIFS(Data!$D$2:$D$66,"Futurist",Data!$M$2:$M$66,"&lt;"&amp;'Cumulative distributions'!$A112)/COUNTIFS(Data!$M$2:$M$66,"&gt;0",Data!$D$2:$D$66,"Futurist")</f>
        <v>0.8</v>
      </c>
      <c r="Q112">
        <f>COUNTIFS(Data!$D$2:$D$66,"Other",Data!$M$2:$M$66,"&lt;"&amp;'Cumulative distributions'!$A112)/COUNTIFS(Data!$M$2:$M$66,"&gt;0",Data!$D$2:$D$66,"Other")</f>
        <v>0.5</v>
      </c>
      <c r="S112">
        <f>COUNTIFS(Data!$H$2:$H$66,"&lt;2000",Data!$M$2:$M$66,"&lt;"&amp;'Cumulative distributions'!$A112)/COUNTIFS(Data!$M$2:$M$66,"&gt;0",Data!$H$2:$H$66,"&lt;2000")</f>
        <v>0.8333333333333334</v>
      </c>
      <c r="T112">
        <f>COUNTIFS(Data!$H$2:$H$66,"&gt;1999",Data!$M$2:$M$66,"&lt;"&amp;'Cumulative distributions'!$A112)/COUNTIFS(Data!$M$2:$M$66,"&gt;0",Data!$H$2:$H$66,"&gt;1999")</f>
        <v>0.75</v>
      </c>
      <c r="V112">
        <f>COUNTIFS(Data!$AD$2:$AD$66,1,Data!$H$2:$H$66,"&gt;1999",Data!$M$2:$M$66,"&lt;"&amp;'Cumulative distributions'!$A112)/COUNTIFS(Data!$M$2:$M$66,"&gt;0",Data!$AD$2:$AD$66,1,Data!$H$2:$H$66,"&gt;1999")</f>
        <v>0.7727272727272727</v>
      </c>
      <c r="W112">
        <f>COUNTIFS(Data!$AD$2:$AD$66,0,Data!$H$2:$H$66,"&gt;1999",Data!$M$2:$M$66,"&lt;"&amp;'Cumulative distributions'!$A112)/COUNTIFS(Data!$M$2:$M$66,"&gt;0",Data!$AD$2:$AD$66,0,Data!$H$2:$H$66,"&gt;1999")</f>
        <v>0.7272727272727273</v>
      </c>
      <c r="AH112">
        <f t="shared" si="1"/>
        <v>2026</v>
      </c>
    </row>
    <row r="113" spans="1:34" ht="12.75">
      <c r="A113">
        <v>2071</v>
      </c>
      <c r="B113">
        <f>COUNTIF(Data!$M$2:$M$66,"&lt;"&amp;A113)/COUNT(Data!$M$2:$M$66)</f>
        <v>0.7758620689655172</v>
      </c>
      <c r="C113">
        <f>COUNTIF(Data!$L$2:$L$66,"&lt;"&amp;A113)/COUNT(Data!$L$2:$L$66)</f>
        <v>0.8113207547169812</v>
      </c>
      <c r="E113">
        <f>COUNTIFS(Data!$D$2:$D$66,"AI",Data!$H$2:$H$66,"&lt;2000",Data!$M$2:$M$66,"&lt;"&amp;'Cumulative distributions'!$A113)/COUNTIFS(Data!$M$2:$M$66,"&gt;0",Data!$D$2:$D$66,"AI",Data!$H$2:$H$66,"&lt;2000")</f>
        <v>1</v>
      </c>
      <c r="F113">
        <f>COUNTIFS(Data!$D$2:$D$66,"AI",Data!$H$2:$H$66,"&gt;1999",Data!$M$2:$M$66,"&lt;"&amp;'Cumulative distributions'!$A113)/COUNTIFS(Data!$M$2:$M$66,"&gt;0",Data!$D$2:$D$66,"AI",Data!$H$2:$H$66,"&gt;1999")</f>
        <v>0.6666666666666666</v>
      </c>
      <c r="G113" t="e">
        <f>COUNTIFS(Data!$D$2:$D$66,"AGI",Data!$H$2:$H$66,"&lt;2000",Data!$M$2:$M$66,"&lt;"&amp;'Cumulative distributions'!$A113)/COUNTIFS(Data!$M$2:$M$66,"&gt;0",Data!$D$2:$D$66,"AGI",Data!$H$2:$H$66,"&lt;2000")</f>
        <v>#DIV/0!</v>
      </c>
      <c r="H113">
        <f>COUNTIFS(Data!$D$2:$D$66,"AGI",Data!$H$2:$H$66,"&gt;1999",Data!$M$2:$M$66,"&lt;"&amp;'Cumulative distributions'!$A113)/COUNTIFS(Data!$M$2:$M$66,"&gt;0",Data!$D$2:$D$66,"AGI",Data!$H$2:$H$66,"&gt;1999")</f>
        <v>0.9230769230769231</v>
      </c>
      <c r="I113">
        <f>COUNTIFS(Data!$D$2:$D$66,"Futurist",Data!$H$2:$H$66,"&lt;2000",Data!$M$2:$M$66,"&lt;"&amp;'Cumulative distributions'!$A113)/COUNTIFS(Data!$M$2:$M$66,"&gt;0",Data!$D$2:$D$66,"Futurist",Data!$H$2:$H$66,"&lt;2000")</f>
        <v>0.75</v>
      </c>
      <c r="J113">
        <f>COUNTIFS(Data!$D$2:$D$66,"Futurist",Data!$H$2:$H$66,"&gt;1999",Data!$M$2:$M$66,"&lt;"&amp;'Cumulative distributions'!$A113)/COUNTIFS(Data!$M$2:$M$66,"&gt;0",Data!$D$2:$D$66,"Futurist",Data!$H$2:$H$66,"&gt;1999")</f>
        <v>0.8571428571428571</v>
      </c>
      <c r="K113">
        <f>COUNTIFS(Data!$D$2:$D$66,"Other",Data!$H$2:$H$66,"&lt;2000",Data!$M$2:$M$66,"&lt;"&amp;'Cumulative distributions'!$A113)/COUNTIFS(Data!$M$2:$M$66,"&gt;0",Data!$D$2:$D$66,"Other",Data!$H$2:$H$66,"&lt;2000")</f>
        <v>0.6666666666666666</v>
      </c>
      <c r="L113">
        <f>COUNTIFS(Data!$D$2:$D$66,"Other",Data!$H$2:$H$66,"&gt;1999",Data!$M$2:$M$66,"&lt;"&amp;'Cumulative distributions'!$A113)/COUNTIFS(Data!$M$2:$M$66,"&gt;0",Data!$D$2:$D$66,"Other",Data!$H$2:$H$66,"&gt;1999")</f>
        <v>0.4</v>
      </c>
      <c r="N113">
        <f>COUNTIFS(Data!$D$2:$D$66,"AGI",Data!$M$2:$M$66,"&lt;"&amp;'Cumulative distributions'!$A113)/COUNTIFS(Data!$M$2:$M$66,"&gt;0",Data!$D$2:$D$66,"AGI")</f>
        <v>0.9230769230769231</v>
      </c>
      <c r="O113">
        <f>COUNTIFS(Data!$D$2:$D$66,"AI",Data!$M$2:$M$66,"&lt;"&amp;'Cumulative distributions'!$A113)/COUNTIFS(Data!$M$2:$M$66,"&gt;0",Data!$D$2:$D$66,"AI")</f>
        <v>0.7727272727272727</v>
      </c>
      <c r="P113">
        <f>COUNTIFS(Data!$D$2:$D$66,"Futurist",Data!$M$2:$M$66,"&lt;"&amp;'Cumulative distributions'!$A113)/COUNTIFS(Data!$M$2:$M$66,"&gt;0",Data!$D$2:$D$66,"Futurist")</f>
        <v>0.8</v>
      </c>
      <c r="Q113">
        <f>COUNTIFS(Data!$D$2:$D$66,"Other",Data!$M$2:$M$66,"&lt;"&amp;'Cumulative distributions'!$A113)/COUNTIFS(Data!$M$2:$M$66,"&gt;0",Data!$D$2:$D$66,"Other")</f>
        <v>0.5</v>
      </c>
      <c r="S113">
        <f>COUNTIFS(Data!$H$2:$H$66,"&lt;2000",Data!$M$2:$M$66,"&lt;"&amp;'Cumulative distributions'!$A113)/COUNTIFS(Data!$M$2:$M$66,"&gt;0",Data!$H$2:$H$66,"&lt;2000")</f>
        <v>0.8333333333333334</v>
      </c>
      <c r="T113">
        <f>COUNTIFS(Data!$H$2:$H$66,"&gt;1999",Data!$M$2:$M$66,"&lt;"&amp;'Cumulative distributions'!$A113)/COUNTIFS(Data!$M$2:$M$66,"&gt;0",Data!$H$2:$H$66,"&gt;1999")</f>
        <v>0.75</v>
      </c>
      <c r="V113">
        <f>COUNTIFS(Data!$AD$2:$AD$66,1,Data!$H$2:$H$66,"&gt;1999",Data!$M$2:$M$66,"&lt;"&amp;'Cumulative distributions'!$A113)/COUNTIFS(Data!$M$2:$M$66,"&gt;0",Data!$AD$2:$AD$66,1,Data!$H$2:$H$66,"&gt;1999")</f>
        <v>0.7727272727272727</v>
      </c>
      <c r="W113">
        <f>COUNTIFS(Data!$AD$2:$AD$66,0,Data!$H$2:$H$66,"&gt;1999",Data!$M$2:$M$66,"&lt;"&amp;'Cumulative distributions'!$A113)/COUNTIFS(Data!$M$2:$M$66,"&gt;0",Data!$AD$2:$AD$66,0,Data!$H$2:$H$66,"&gt;1999")</f>
        <v>0.7272727272727273</v>
      </c>
      <c r="AH113">
        <f t="shared" si="1"/>
        <v>2026</v>
      </c>
    </row>
    <row r="114" spans="1:34" ht="12.75">
      <c r="A114">
        <v>2072</v>
      </c>
      <c r="B114">
        <f>COUNTIF(Data!$M$2:$M$66,"&lt;"&amp;A114)/COUNT(Data!$M$2:$M$66)</f>
        <v>0.7758620689655172</v>
      </c>
      <c r="C114">
        <f>COUNTIF(Data!$L$2:$L$66,"&lt;"&amp;A114)/COUNT(Data!$L$2:$L$66)</f>
        <v>0.8113207547169812</v>
      </c>
      <c r="E114">
        <f>COUNTIFS(Data!$D$2:$D$66,"AI",Data!$H$2:$H$66,"&lt;2000",Data!$M$2:$M$66,"&lt;"&amp;'Cumulative distributions'!$A114)/COUNTIFS(Data!$M$2:$M$66,"&gt;0",Data!$D$2:$D$66,"AI",Data!$H$2:$H$66,"&lt;2000")</f>
        <v>1</v>
      </c>
      <c r="F114">
        <f>COUNTIFS(Data!$D$2:$D$66,"AI",Data!$H$2:$H$66,"&gt;1999",Data!$M$2:$M$66,"&lt;"&amp;'Cumulative distributions'!$A114)/COUNTIFS(Data!$M$2:$M$66,"&gt;0",Data!$D$2:$D$66,"AI",Data!$H$2:$H$66,"&gt;1999")</f>
        <v>0.6666666666666666</v>
      </c>
      <c r="G114" t="e">
        <f>COUNTIFS(Data!$D$2:$D$66,"AGI",Data!$H$2:$H$66,"&lt;2000",Data!$M$2:$M$66,"&lt;"&amp;'Cumulative distributions'!$A114)/COUNTIFS(Data!$M$2:$M$66,"&gt;0",Data!$D$2:$D$66,"AGI",Data!$H$2:$H$66,"&lt;2000")</f>
        <v>#DIV/0!</v>
      </c>
      <c r="H114">
        <f>COUNTIFS(Data!$D$2:$D$66,"AGI",Data!$H$2:$H$66,"&gt;1999",Data!$M$2:$M$66,"&lt;"&amp;'Cumulative distributions'!$A114)/COUNTIFS(Data!$M$2:$M$66,"&gt;0",Data!$D$2:$D$66,"AGI",Data!$H$2:$H$66,"&gt;1999")</f>
        <v>0.9230769230769231</v>
      </c>
      <c r="I114">
        <f>COUNTIFS(Data!$D$2:$D$66,"Futurist",Data!$H$2:$H$66,"&lt;2000",Data!$M$2:$M$66,"&lt;"&amp;'Cumulative distributions'!$A114)/COUNTIFS(Data!$M$2:$M$66,"&gt;0",Data!$D$2:$D$66,"Futurist",Data!$H$2:$H$66,"&lt;2000")</f>
        <v>0.75</v>
      </c>
      <c r="J114">
        <f>COUNTIFS(Data!$D$2:$D$66,"Futurist",Data!$H$2:$H$66,"&gt;1999",Data!$M$2:$M$66,"&lt;"&amp;'Cumulative distributions'!$A114)/COUNTIFS(Data!$M$2:$M$66,"&gt;0",Data!$D$2:$D$66,"Futurist",Data!$H$2:$H$66,"&gt;1999")</f>
        <v>0.8571428571428571</v>
      </c>
      <c r="K114">
        <f>COUNTIFS(Data!$D$2:$D$66,"Other",Data!$H$2:$H$66,"&lt;2000",Data!$M$2:$M$66,"&lt;"&amp;'Cumulative distributions'!$A114)/COUNTIFS(Data!$M$2:$M$66,"&gt;0",Data!$D$2:$D$66,"Other",Data!$H$2:$H$66,"&lt;2000")</f>
        <v>0.6666666666666666</v>
      </c>
      <c r="L114">
        <f>COUNTIFS(Data!$D$2:$D$66,"Other",Data!$H$2:$H$66,"&gt;1999",Data!$M$2:$M$66,"&lt;"&amp;'Cumulative distributions'!$A114)/COUNTIFS(Data!$M$2:$M$66,"&gt;0",Data!$D$2:$D$66,"Other",Data!$H$2:$H$66,"&gt;1999")</f>
        <v>0.4</v>
      </c>
      <c r="N114">
        <f>COUNTIFS(Data!$D$2:$D$66,"AGI",Data!$M$2:$M$66,"&lt;"&amp;'Cumulative distributions'!$A114)/COUNTIFS(Data!$M$2:$M$66,"&gt;0",Data!$D$2:$D$66,"AGI")</f>
        <v>0.9230769230769231</v>
      </c>
      <c r="O114">
        <f>COUNTIFS(Data!$D$2:$D$66,"AI",Data!$M$2:$M$66,"&lt;"&amp;'Cumulative distributions'!$A114)/COUNTIFS(Data!$M$2:$M$66,"&gt;0",Data!$D$2:$D$66,"AI")</f>
        <v>0.7727272727272727</v>
      </c>
      <c r="P114">
        <f>COUNTIFS(Data!$D$2:$D$66,"Futurist",Data!$M$2:$M$66,"&lt;"&amp;'Cumulative distributions'!$A114)/COUNTIFS(Data!$M$2:$M$66,"&gt;0",Data!$D$2:$D$66,"Futurist")</f>
        <v>0.8</v>
      </c>
      <c r="Q114">
        <f>COUNTIFS(Data!$D$2:$D$66,"Other",Data!$M$2:$M$66,"&lt;"&amp;'Cumulative distributions'!$A114)/COUNTIFS(Data!$M$2:$M$66,"&gt;0",Data!$D$2:$D$66,"Other")</f>
        <v>0.5</v>
      </c>
      <c r="S114">
        <f>COUNTIFS(Data!$H$2:$H$66,"&lt;2000",Data!$M$2:$M$66,"&lt;"&amp;'Cumulative distributions'!$A114)/COUNTIFS(Data!$M$2:$M$66,"&gt;0",Data!$H$2:$H$66,"&lt;2000")</f>
        <v>0.8333333333333334</v>
      </c>
      <c r="T114">
        <f>COUNTIFS(Data!$H$2:$H$66,"&gt;1999",Data!$M$2:$M$66,"&lt;"&amp;'Cumulative distributions'!$A114)/COUNTIFS(Data!$M$2:$M$66,"&gt;0",Data!$H$2:$H$66,"&gt;1999")</f>
        <v>0.75</v>
      </c>
      <c r="V114">
        <f>COUNTIFS(Data!$AD$2:$AD$66,1,Data!$H$2:$H$66,"&gt;1999",Data!$M$2:$M$66,"&lt;"&amp;'Cumulative distributions'!$A114)/COUNTIFS(Data!$M$2:$M$66,"&gt;0",Data!$AD$2:$AD$66,1,Data!$H$2:$H$66,"&gt;1999")</f>
        <v>0.7727272727272727</v>
      </c>
      <c r="W114">
        <f>COUNTIFS(Data!$AD$2:$AD$66,0,Data!$H$2:$H$66,"&gt;1999",Data!$M$2:$M$66,"&lt;"&amp;'Cumulative distributions'!$A114)/COUNTIFS(Data!$M$2:$M$66,"&gt;0",Data!$AD$2:$AD$66,0,Data!$H$2:$H$66,"&gt;1999")</f>
        <v>0.7272727272727273</v>
      </c>
      <c r="AH114">
        <f t="shared" si="1"/>
        <v>2026</v>
      </c>
    </row>
    <row r="115" spans="1:34" ht="12.75">
      <c r="A115">
        <v>2073</v>
      </c>
      <c r="B115">
        <f>COUNTIF(Data!$M$2:$M$66,"&lt;"&amp;A115)/COUNT(Data!$M$2:$M$66)</f>
        <v>0.7758620689655172</v>
      </c>
      <c r="C115">
        <f>COUNTIF(Data!$L$2:$L$66,"&lt;"&amp;A115)/COUNT(Data!$L$2:$L$66)</f>
        <v>0.8113207547169812</v>
      </c>
      <c r="E115">
        <f>COUNTIFS(Data!$D$2:$D$66,"AI",Data!$H$2:$H$66,"&lt;2000",Data!$M$2:$M$66,"&lt;"&amp;'Cumulative distributions'!$A115)/COUNTIFS(Data!$M$2:$M$66,"&gt;0",Data!$D$2:$D$66,"AI",Data!$H$2:$H$66,"&lt;2000")</f>
        <v>1</v>
      </c>
      <c r="F115">
        <f>COUNTIFS(Data!$D$2:$D$66,"AI",Data!$H$2:$H$66,"&gt;1999",Data!$M$2:$M$66,"&lt;"&amp;'Cumulative distributions'!$A115)/COUNTIFS(Data!$M$2:$M$66,"&gt;0",Data!$D$2:$D$66,"AI",Data!$H$2:$H$66,"&gt;1999")</f>
        <v>0.6666666666666666</v>
      </c>
      <c r="G115" t="e">
        <f>COUNTIFS(Data!$D$2:$D$66,"AGI",Data!$H$2:$H$66,"&lt;2000",Data!$M$2:$M$66,"&lt;"&amp;'Cumulative distributions'!$A115)/COUNTIFS(Data!$M$2:$M$66,"&gt;0",Data!$D$2:$D$66,"AGI",Data!$H$2:$H$66,"&lt;2000")</f>
        <v>#DIV/0!</v>
      </c>
      <c r="H115">
        <f>COUNTIFS(Data!$D$2:$D$66,"AGI",Data!$H$2:$H$66,"&gt;1999",Data!$M$2:$M$66,"&lt;"&amp;'Cumulative distributions'!$A115)/COUNTIFS(Data!$M$2:$M$66,"&gt;0",Data!$D$2:$D$66,"AGI",Data!$H$2:$H$66,"&gt;1999")</f>
        <v>0.9230769230769231</v>
      </c>
      <c r="I115">
        <f>COUNTIFS(Data!$D$2:$D$66,"Futurist",Data!$H$2:$H$66,"&lt;2000",Data!$M$2:$M$66,"&lt;"&amp;'Cumulative distributions'!$A115)/COUNTIFS(Data!$M$2:$M$66,"&gt;0",Data!$D$2:$D$66,"Futurist",Data!$H$2:$H$66,"&lt;2000")</f>
        <v>0.75</v>
      </c>
      <c r="J115">
        <f>COUNTIFS(Data!$D$2:$D$66,"Futurist",Data!$H$2:$H$66,"&gt;1999",Data!$M$2:$M$66,"&lt;"&amp;'Cumulative distributions'!$A115)/COUNTIFS(Data!$M$2:$M$66,"&gt;0",Data!$D$2:$D$66,"Futurist",Data!$H$2:$H$66,"&gt;1999")</f>
        <v>0.8571428571428571</v>
      </c>
      <c r="K115">
        <f>COUNTIFS(Data!$D$2:$D$66,"Other",Data!$H$2:$H$66,"&lt;2000",Data!$M$2:$M$66,"&lt;"&amp;'Cumulative distributions'!$A115)/COUNTIFS(Data!$M$2:$M$66,"&gt;0",Data!$D$2:$D$66,"Other",Data!$H$2:$H$66,"&lt;2000")</f>
        <v>0.6666666666666666</v>
      </c>
      <c r="L115">
        <f>COUNTIFS(Data!$D$2:$D$66,"Other",Data!$H$2:$H$66,"&gt;1999",Data!$M$2:$M$66,"&lt;"&amp;'Cumulative distributions'!$A115)/COUNTIFS(Data!$M$2:$M$66,"&gt;0",Data!$D$2:$D$66,"Other",Data!$H$2:$H$66,"&gt;1999")</f>
        <v>0.4</v>
      </c>
      <c r="N115">
        <f>COUNTIFS(Data!$D$2:$D$66,"AGI",Data!$M$2:$M$66,"&lt;"&amp;'Cumulative distributions'!$A115)/COUNTIFS(Data!$M$2:$M$66,"&gt;0",Data!$D$2:$D$66,"AGI")</f>
        <v>0.9230769230769231</v>
      </c>
      <c r="O115">
        <f>COUNTIFS(Data!$D$2:$D$66,"AI",Data!$M$2:$M$66,"&lt;"&amp;'Cumulative distributions'!$A115)/COUNTIFS(Data!$M$2:$M$66,"&gt;0",Data!$D$2:$D$66,"AI")</f>
        <v>0.7727272727272727</v>
      </c>
      <c r="P115">
        <f>COUNTIFS(Data!$D$2:$D$66,"Futurist",Data!$M$2:$M$66,"&lt;"&amp;'Cumulative distributions'!$A115)/COUNTIFS(Data!$M$2:$M$66,"&gt;0",Data!$D$2:$D$66,"Futurist")</f>
        <v>0.8</v>
      </c>
      <c r="Q115">
        <f>COUNTIFS(Data!$D$2:$D$66,"Other",Data!$M$2:$M$66,"&lt;"&amp;'Cumulative distributions'!$A115)/COUNTIFS(Data!$M$2:$M$66,"&gt;0",Data!$D$2:$D$66,"Other")</f>
        <v>0.5</v>
      </c>
      <c r="S115">
        <f>COUNTIFS(Data!$H$2:$H$66,"&lt;2000",Data!$M$2:$M$66,"&lt;"&amp;'Cumulative distributions'!$A115)/COUNTIFS(Data!$M$2:$M$66,"&gt;0",Data!$H$2:$H$66,"&lt;2000")</f>
        <v>0.8333333333333334</v>
      </c>
      <c r="T115">
        <f>COUNTIFS(Data!$H$2:$H$66,"&gt;1999",Data!$M$2:$M$66,"&lt;"&amp;'Cumulative distributions'!$A115)/COUNTIFS(Data!$M$2:$M$66,"&gt;0",Data!$H$2:$H$66,"&gt;1999")</f>
        <v>0.75</v>
      </c>
      <c r="V115">
        <f>COUNTIFS(Data!$AD$2:$AD$66,1,Data!$H$2:$H$66,"&gt;1999",Data!$M$2:$M$66,"&lt;"&amp;'Cumulative distributions'!$A115)/COUNTIFS(Data!$M$2:$M$66,"&gt;0",Data!$AD$2:$AD$66,1,Data!$H$2:$H$66,"&gt;1999")</f>
        <v>0.7727272727272727</v>
      </c>
      <c r="W115">
        <f>COUNTIFS(Data!$AD$2:$AD$66,0,Data!$H$2:$H$66,"&gt;1999",Data!$M$2:$M$66,"&lt;"&amp;'Cumulative distributions'!$A115)/COUNTIFS(Data!$M$2:$M$66,"&gt;0",Data!$AD$2:$AD$66,0,Data!$H$2:$H$66,"&gt;1999")</f>
        <v>0.7272727272727273</v>
      </c>
      <c r="AH115">
        <f t="shared" si="1"/>
        <v>2026</v>
      </c>
    </row>
    <row r="116" spans="1:34" ht="12.75">
      <c r="A116">
        <v>2074</v>
      </c>
      <c r="B116">
        <f>COUNTIF(Data!$M$2:$M$66,"&lt;"&amp;A116)/COUNT(Data!$M$2:$M$66)</f>
        <v>0.7758620689655172</v>
      </c>
      <c r="C116">
        <f>COUNTIF(Data!$L$2:$L$66,"&lt;"&amp;A116)/COUNT(Data!$L$2:$L$66)</f>
        <v>0.8113207547169812</v>
      </c>
      <c r="E116">
        <f>COUNTIFS(Data!$D$2:$D$66,"AI",Data!$H$2:$H$66,"&lt;2000",Data!$M$2:$M$66,"&lt;"&amp;'Cumulative distributions'!$A116)/COUNTIFS(Data!$M$2:$M$66,"&gt;0",Data!$D$2:$D$66,"AI",Data!$H$2:$H$66,"&lt;2000")</f>
        <v>1</v>
      </c>
      <c r="F116">
        <f>COUNTIFS(Data!$D$2:$D$66,"AI",Data!$H$2:$H$66,"&gt;1999",Data!$M$2:$M$66,"&lt;"&amp;'Cumulative distributions'!$A116)/COUNTIFS(Data!$M$2:$M$66,"&gt;0",Data!$D$2:$D$66,"AI",Data!$H$2:$H$66,"&gt;1999")</f>
        <v>0.6666666666666666</v>
      </c>
      <c r="G116" t="e">
        <f>COUNTIFS(Data!$D$2:$D$66,"AGI",Data!$H$2:$H$66,"&lt;2000",Data!$M$2:$M$66,"&lt;"&amp;'Cumulative distributions'!$A116)/COUNTIFS(Data!$M$2:$M$66,"&gt;0",Data!$D$2:$D$66,"AGI",Data!$H$2:$H$66,"&lt;2000")</f>
        <v>#DIV/0!</v>
      </c>
      <c r="H116">
        <f>COUNTIFS(Data!$D$2:$D$66,"AGI",Data!$H$2:$H$66,"&gt;1999",Data!$M$2:$M$66,"&lt;"&amp;'Cumulative distributions'!$A116)/COUNTIFS(Data!$M$2:$M$66,"&gt;0",Data!$D$2:$D$66,"AGI",Data!$H$2:$H$66,"&gt;1999")</f>
        <v>0.9230769230769231</v>
      </c>
      <c r="I116">
        <f>COUNTIFS(Data!$D$2:$D$66,"Futurist",Data!$H$2:$H$66,"&lt;2000",Data!$M$2:$M$66,"&lt;"&amp;'Cumulative distributions'!$A116)/COUNTIFS(Data!$M$2:$M$66,"&gt;0",Data!$D$2:$D$66,"Futurist",Data!$H$2:$H$66,"&lt;2000")</f>
        <v>0.75</v>
      </c>
      <c r="J116">
        <f>COUNTIFS(Data!$D$2:$D$66,"Futurist",Data!$H$2:$H$66,"&gt;1999",Data!$M$2:$M$66,"&lt;"&amp;'Cumulative distributions'!$A116)/COUNTIFS(Data!$M$2:$M$66,"&gt;0",Data!$D$2:$D$66,"Futurist",Data!$H$2:$H$66,"&gt;1999")</f>
        <v>0.8571428571428571</v>
      </c>
      <c r="K116">
        <f>COUNTIFS(Data!$D$2:$D$66,"Other",Data!$H$2:$H$66,"&lt;2000",Data!$M$2:$M$66,"&lt;"&amp;'Cumulative distributions'!$A116)/COUNTIFS(Data!$M$2:$M$66,"&gt;0",Data!$D$2:$D$66,"Other",Data!$H$2:$H$66,"&lt;2000")</f>
        <v>0.6666666666666666</v>
      </c>
      <c r="L116">
        <f>COUNTIFS(Data!$D$2:$D$66,"Other",Data!$H$2:$H$66,"&gt;1999",Data!$M$2:$M$66,"&lt;"&amp;'Cumulative distributions'!$A116)/COUNTIFS(Data!$M$2:$M$66,"&gt;0",Data!$D$2:$D$66,"Other",Data!$H$2:$H$66,"&gt;1999")</f>
        <v>0.4</v>
      </c>
      <c r="N116">
        <f>COUNTIFS(Data!$D$2:$D$66,"AGI",Data!$M$2:$M$66,"&lt;"&amp;'Cumulative distributions'!$A116)/COUNTIFS(Data!$M$2:$M$66,"&gt;0",Data!$D$2:$D$66,"AGI")</f>
        <v>0.9230769230769231</v>
      </c>
      <c r="O116">
        <f>COUNTIFS(Data!$D$2:$D$66,"AI",Data!$M$2:$M$66,"&lt;"&amp;'Cumulative distributions'!$A116)/COUNTIFS(Data!$M$2:$M$66,"&gt;0",Data!$D$2:$D$66,"AI")</f>
        <v>0.7727272727272727</v>
      </c>
      <c r="P116">
        <f>COUNTIFS(Data!$D$2:$D$66,"Futurist",Data!$M$2:$M$66,"&lt;"&amp;'Cumulative distributions'!$A116)/COUNTIFS(Data!$M$2:$M$66,"&gt;0",Data!$D$2:$D$66,"Futurist")</f>
        <v>0.8</v>
      </c>
      <c r="Q116">
        <f>COUNTIFS(Data!$D$2:$D$66,"Other",Data!$M$2:$M$66,"&lt;"&amp;'Cumulative distributions'!$A116)/COUNTIFS(Data!$M$2:$M$66,"&gt;0",Data!$D$2:$D$66,"Other")</f>
        <v>0.5</v>
      </c>
      <c r="S116">
        <f>COUNTIFS(Data!$H$2:$H$66,"&lt;2000",Data!$M$2:$M$66,"&lt;"&amp;'Cumulative distributions'!$A116)/COUNTIFS(Data!$M$2:$M$66,"&gt;0",Data!$H$2:$H$66,"&lt;2000")</f>
        <v>0.8333333333333334</v>
      </c>
      <c r="T116">
        <f>COUNTIFS(Data!$H$2:$H$66,"&gt;1999",Data!$M$2:$M$66,"&lt;"&amp;'Cumulative distributions'!$A116)/COUNTIFS(Data!$M$2:$M$66,"&gt;0",Data!$H$2:$H$66,"&gt;1999")</f>
        <v>0.75</v>
      </c>
      <c r="V116">
        <f>COUNTIFS(Data!$AD$2:$AD$66,1,Data!$H$2:$H$66,"&gt;1999",Data!$M$2:$M$66,"&lt;"&amp;'Cumulative distributions'!$A116)/COUNTIFS(Data!$M$2:$M$66,"&gt;0",Data!$AD$2:$AD$66,1,Data!$H$2:$H$66,"&gt;1999")</f>
        <v>0.7727272727272727</v>
      </c>
      <c r="W116">
        <f>COUNTIFS(Data!$AD$2:$AD$66,0,Data!$H$2:$H$66,"&gt;1999",Data!$M$2:$M$66,"&lt;"&amp;'Cumulative distributions'!$A116)/COUNTIFS(Data!$M$2:$M$66,"&gt;0",Data!$AD$2:$AD$66,0,Data!$H$2:$H$66,"&gt;1999")</f>
        <v>0.7272727272727273</v>
      </c>
      <c r="AH116">
        <f t="shared" si="1"/>
        <v>2026</v>
      </c>
    </row>
    <row r="117" spans="1:34" ht="12.75">
      <c r="A117">
        <v>2075</v>
      </c>
      <c r="B117">
        <f>COUNTIF(Data!$M$2:$M$66,"&lt;"&amp;A117)/COUNT(Data!$M$2:$M$66)</f>
        <v>0.7758620689655172</v>
      </c>
      <c r="C117">
        <f>COUNTIF(Data!$L$2:$L$66,"&lt;"&amp;A117)/COUNT(Data!$L$2:$L$66)</f>
        <v>0.8113207547169812</v>
      </c>
      <c r="E117">
        <f>COUNTIFS(Data!$D$2:$D$66,"AI",Data!$H$2:$H$66,"&lt;2000",Data!$M$2:$M$66,"&lt;"&amp;'Cumulative distributions'!$A117)/COUNTIFS(Data!$M$2:$M$66,"&gt;0",Data!$D$2:$D$66,"AI",Data!$H$2:$H$66,"&lt;2000")</f>
        <v>1</v>
      </c>
      <c r="F117">
        <f>COUNTIFS(Data!$D$2:$D$66,"AI",Data!$H$2:$H$66,"&gt;1999",Data!$M$2:$M$66,"&lt;"&amp;'Cumulative distributions'!$A117)/COUNTIFS(Data!$M$2:$M$66,"&gt;0",Data!$D$2:$D$66,"AI",Data!$H$2:$H$66,"&gt;1999")</f>
        <v>0.6666666666666666</v>
      </c>
      <c r="G117" t="e">
        <f>COUNTIFS(Data!$D$2:$D$66,"AGI",Data!$H$2:$H$66,"&lt;2000",Data!$M$2:$M$66,"&lt;"&amp;'Cumulative distributions'!$A117)/COUNTIFS(Data!$M$2:$M$66,"&gt;0",Data!$D$2:$D$66,"AGI",Data!$H$2:$H$66,"&lt;2000")</f>
        <v>#DIV/0!</v>
      </c>
      <c r="H117">
        <f>COUNTIFS(Data!$D$2:$D$66,"AGI",Data!$H$2:$H$66,"&gt;1999",Data!$M$2:$M$66,"&lt;"&amp;'Cumulative distributions'!$A117)/COUNTIFS(Data!$M$2:$M$66,"&gt;0",Data!$D$2:$D$66,"AGI",Data!$H$2:$H$66,"&gt;1999")</f>
        <v>0.9230769230769231</v>
      </c>
      <c r="I117">
        <f>COUNTIFS(Data!$D$2:$D$66,"Futurist",Data!$H$2:$H$66,"&lt;2000",Data!$M$2:$M$66,"&lt;"&amp;'Cumulative distributions'!$A117)/COUNTIFS(Data!$M$2:$M$66,"&gt;0",Data!$D$2:$D$66,"Futurist",Data!$H$2:$H$66,"&lt;2000")</f>
        <v>0.75</v>
      </c>
      <c r="J117">
        <f>COUNTIFS(Data!$D$2:$D$66,"Futurist",Data!$H$2:$H$66,"&gt;1999",Data!$M$2:$M$66,"&lt;"&amp;'Cumulative distributions'!$A117)/COUNTIFS(Data!$M$2:$M$66,"&gt;0",Data!$D$2:$D$66,"Futurist",Data!$H$2:$H$66,"&gt;1999")</f>
        <v>0.8571428571428571</v>
      </c>
      <c r="K117">
        <f>COUNTIFS(Data!$D$2:$D$66,"Other",Data!$H$2:$H$66,"&lt;2000",Data!$M$2:$M$66,"&lt;"&amp;'Cumulative distributions'!$A117)/COUNTIFS(Data!$M$2:$M$66,"&gt;0",Data!$D$2:$D$66,"Other",Data!$H$2:$H$66,"&lt;2000")</f>
        <v>0.6666666666666666</v>
      </c>
      <c r="L117">
        <f>COUNTIFS(Data!$D$2:$D$66,"Other",Data!$H$2:$H$66,"&gt;1999",Data!$M$2:$M$66,"&lt;"&amp;'Cumulative distributions'!$A117)/COUNTIFS(Data!$M$2:$M$66,"&gt;0",Data!$D$2:$D$66,"Other",Data!$H$2:$H$66,"&gt;1999")</f>
        <v>0.4</v>
      </c>
      <c r="N117">
        <f>COUNTIFS(Data!$D$2:$D$66,"AGI",Data!$M$2:$M$66,"&lt;"&amp;'Cumulative distributions'!$A117)/COUNTIFS(Data!$M$2:$M$66,"&gt;0",Data!$D$2:$D$66,"AGI")</f>
        <v>0.9230769230769231</v>
      </c>
      <c r="O117">
        <f>COUNTIFS(Data!$D$2:$D$66,"AI",Data!$M$2:$M$66,"&lt;"&amp;'Cumulative distributions'!$A117)/COUNTIFS(Data!$M$2:$M$66,"&gt;0",Data!$D$2:$D$66,"AI")</f>
        <v>0.7727272727272727</v>
      </c>
      <c r="P117">
        <f>COUNTIFS(Data!$D$2:$D$66,"Futurist",Data!$M$2:$M$66,"&lt;"&amp;'Cumulative distributions'!$A117)/COUNTIFS(Data!$M$2:$M$66,"&gt;0",Data!$D$2:$D$66,"Futurist")</f>
        <v>0.8</v>
      </c>
      <c r="Q117">
        <f>COUNTIFS(Data!$D$2:$D$66,"Other",Data!$M$2:$M$66,"&lt;"&amp;'Cumulative distributions'!$A117)/COUNTIFS(Data!$M$2:$M$66,"&gt;0",Data!$D$2:$D$66,"Other")</f>
        <v>0.5</v>
      </c>
      <c r="S117">
        <f>COUNTIFS(Data!$H$2:$H$66,"&lt;2000",Data!$M$2:$M$66,"&lt;"&amp;'Cumulative distributions'!$A117)/COUNTIFS(Data!$M$2:$M$66,"&gt;0",Data!$H$2:$H$66,"&lt;2000")</f>
        <v>0.8333333333333334</v>
      </c>
      <c r="T117">
        <f>COUNTIFS(Data!$H$2:$H$66,"&gt;1999",Data!$M$2:$M$66,"&lt;"&amp;'Cumulative distributions'!$A117)/COUNTIFS(Data!$M$2:$M$66,"&gt;0",Data!$H$2:$H$66,"&gt;1999")</f>
        <v>0.75</v>
      </c>
      <c r="V117">
        <f>COUNTIFS(Data!$AD$2:$AD$66,1,Data!$H$2:$H$66,"&gt;1999",Data!$M$2:$M$66,"&lt;"&amp;'Cumulative distributions'!$A117)/COUNTIFS(Data!$M$2:$M$66,"&gt;0",Data!$AD$2:$AD$66,1,Data!$H$2:$H$66,"&gt;1999")</f>
        <v>0.7727272727272727</v>
      </c>
      <c r="W117">
        <f>COUNTIFS(Data!$AD$2:$AD$66,0,Data!$H$2:$H$66,"&gt;1999",Data!$M$2:$M$66,"&lt;"&amp;'Cumulative distributions'!$A117)/COUNTIFS(Data!$M$2:$M$66,"&gt;0",Data!$AD$2:$AD$66,0,Data!$H$2:$H$66,"&gt;1999")</f>
        <v>0.7272727272727273</v>
      </c>
      <c r="AH117">
        <f t="shared" si="1"/>
        <v>2026</v>
      </c>
    </row>
    <row r="118" spans="1:34" ht="12.75">
      <c r="A118">
        <v>2076</v>
      </c>
      <c r="B118">
        <f>COUNTIF(Data!$M$2:$M$66,"&lt;"&amp;A118)/COUNT(Data!$M$2:$M$66)</f>
        <v>0.7758620689655172</v>
      </c>
      <c r="C118">
        <f>COUNTIF(Data!$L$2:$L$66,"&lt;"&amp;A118)/COUNT(Data!$L$2:$L$66)</f>
        <v>0.8113207547169812</v>
      </c>
      <c r="E118">
        <f>COUNTIFS(Data!$D$2:$D$66,"AI",Data!$H$2:$H$66,"&lt;2000",Data!$M$2:$M$66,"&lt;"&amp;'Cumulative distributions'!$A118)/COUNTIFS(Data!$M$2:$M$66,"&gt;0",Data!$D$2:$D$66,"AI",Data!$H$2:$H$66,"&lt;2000")</f>
        <v>1</v>
      </c>
      <c r="F118">
        <f>COUNTIFS(Data!$D$2:$D$66,"AI",Data!$H$2:$H$66,"&gt;1999",Data!$M$2:$M$66,"&lt;"&amp;'Cumulative distributions'!$A118)/COUNTIFS(Data!$M$2:$M$66,"&gt;0",Data!$D$2:$D$66,"AI",Data!$H$2:$H$66,"&gt;1999")</f>
        <v>0.6666666666666666</v>
      </c>
      <c r="G118" t="e">
        <f>COUNTIFS(Data!$D$2:$D$66,"AGI",Data!$H$2:$H$66,"&lt;2000",Data!$M$2:$M$66,"&lt;"&amp;'Cumulative distributions'!$A118)/COUNTIFS(Data!$M$2:$M$66,"&gt;0",Data!$D$2:$D$66,"AGI",Data!$H$2:$H$66,"&lt;2000")</f>
        <v>#DIV/0!</v>
      </c>
      <c r="H118">
        <f>COUNTIFS(Data!$D$2:$D$66,"AGI",Data!$H$2:$H$66,"&gt;1999",Data!$M$2:$M$66,"&lt;"&amp;'Cumulative distributions'!$A118)/COUNTIFS(Data!$M$2:$M$66,"&gt;0",Data!$D$2:$D$66,"AGI",Data!$H$2:$H$66,"&gt;1999")</f>
        <v>0.9230769230769231</v>
      </c>
      <c r="I118">
        <f>COUNTIFS(Data!$D$2:$D$66,"Futurist",Data!$H$2:$H$66,"&lt;2000",Data!$M$2:$M$66,"&lt;"&amp;'Cumulative distributions'!$A118)/COUNTIFS(Data!$M$2:$M$66,"&gt;0",Data!$D$2:$D$66,"Futurist",Data!$H$2:$H$66,"&lt;2000")</f>
        <v>0.75</v>
      </c>
      <c r="J118">
        <f>COUNTIFS(Data!$D$2:$D$66,"Futurist",Data!$H$2:$H$66,"&gt;1999",Data!$M$2:$M$66,"&lt;"&amp;'Cumulative distributions'!$A118)/COUNTIFS(Data!$M$2:$M$66,"&gt;0",Data!$D$2:$D$66,"Futurist",Data!$H$2:$H$66,"&gt;1999")</f>
        <v>0.8571428571428571</v>
      </c>
      <c r="K118">
        <f>COUNTIFS(Data!$D$2:$D$66,"Other",Data!$H$2:$H$66,"&lt;2000",Data!$M$2:$M$66,"&lt;"&amp;'Cumulative distributions'!$A118)/COUNTIFS(Data!$M$2:$M$66,"&gt;0",Data!$D$2:$D$66,"Other",Data!$H$2:$H$66,"&lt;2000")</f>
        <v>0.6666666666666666</v>
      </c>
      <c r="L118">
        <f>COUNTIFS(Data!$D$2:$D$66,"Other",Data!$H$2:$H$66,"&gt;1999",Data!$M$2:$M$66,"&lt;"&amp;'Cumulative distributions'!$A118)/COUNTIFS(Data!$M$2:$M$66,"&gt;0",Data!$D$2:$D$66,"Other",Data!$H$2:$H$66,"&gt;1999")</f>
        <v>0.4</v>
      </c>
      <c r="N118">
        <f>COUNTIFS(Data!$D$2:$D$66,"AGI",Data!$M$2:$M$66,"&lt;"&amp;'Cumulative distributions'!$A118)/COUNTIFS(Data!$M$2:$M$66,"&gt;0",Data!$D$2:$D$66,"AGI")</f>
        <v>0.9230769230769231</v>
      </c>
      <c r="O118">
        <f>COUNTIFS(Data!$D$2:$D$66,"AI",Data!$M$2:$M$66,"&lt;"&amp;'Cumulative distributions'!$A118)/COUNTIFS(Data!$M$2:$M$66,"&gt;0",Data!$D$2:$D$66,"AI")</f>
        <v>0.7727272727272727</v>
      </c>
      <c r="P118">
        <f>COUNTIFS(Data!$D$2:$D$66,"Futurist",Data!$M$2:$M$66,"&lt;"&amp;'Cumulative distributions'!$A118)/COUNTIFS(Data!$M$2:$M$66,"&gt;0",Data!$D$2:$D$66,"Futurist")</f>
        <v>0.8</v>
      </c>
      <c r="Q118">
        <f>COUNTIFS(Data!$D$2:$D$66,"Other",Data!$M$2:$M$66,"&lt;"&amp;'Cumulative distributions'!$A118)/COUNTIFS(Data!$M$2:$M$66,"&gt;0",Data!$D$2:$D$66,"Other")</f>
        <v>0.5</v>
      </c>
      <c r="S118">
        <f>COUNTIFS(Data!$H$2:$H$66,"&lt;2000",Data!$M$2:$M$66,"&lt;"&amp;'Cumulative distributions'!$A118)/COUNTIFS(Data!$M$2:$M$66,"&gt;0",Data!$H$2:$H$66,"&lt;2000")</f>
        <v>0.8333333333333334</v>
      </c>
      <c r="T118">
        <f>COUNTIFS(Data!$H$2:$H$66,"&gt;1999",Data!$M$2:$M$66,"&lt;"&amp;'Cumulative distributions'!$A118)/COUNTIFS(Data!$M$2:$M$66,"&gt;0",Data!$H$2:$H$66,"&gt;1999")</f>
        <v>0.75</v>
      </c>
      <c r="V118">
        <f>COUNTIFS(Data!$AD$2:$AD$66,1,Data!$H$2:$H$66,"&gt;1999",Data!$M$2:$M$66,"&lt;"&amp;'Cumulative distributions'!$A118)/COUNTIFS(Data!$M$2:$M$66,"&gt;0",Data!$AD$2:$AD$66,1,Data!$H$2:$H$66,"&gt;1999")</f>
        <v>0.7727272727272727</v>
      </c>
      <c r="W118">
        <f>COUNTIFS(Data!$AD$2:$AD$66,0,Data!$H$2:$H$66,"&gt;1999",Data!$M$2:$M$66,"&lt;"&amp;'Cumulative distributions'!$A118)/COUNTIFS(Data!$M$2:$M$66,"&gt;0",Data!$AD$2:$AD$66,0,Data!$H$2:$H$66,"&gt;1999")</f>
        <v>0.7272727272727273</v>
      </c>
      <c r="AH118">
        <f t="shared" si="1"/>
        <v>2026</v>
      </c>
    </row>
    <row r="119" spans="1:34" ht="12.75">
      <c r="A119">
        <v>2077</v>
      </c>
      <c r="B119">
        <f>COUNTIF(Data!$M$2:$M$66,"&lt;"&amp;A119)/COUNT(Data!$M$2:$M$66)</f>
        <v>0.7758620689655172</v>
      </c>
      <c r="C119">
        <f>COUNTIF(Data!$L$2:$L$66,"&lt;"&amp;A119)/COUNT(Data!$L$2:$L$66)</f>
        <v>0.8113207547169812</v>
      </c>
      <c r="E119">
        <f>COUNTIFS(Data!$D$2:$D$66,"AI",Data!$H$2:$H$66,"&lt;2000",Data!$M$2:$M$66,"&lt;"&amp;'Cumulative distributions'!$A119)/COUNTIFS(Data!$M$2:$M$66,"&gt;0",Data!$D$2:$D$66,"AI",Data!$H$2:$H$66,"&lt;2000")</f>
        <v>1</v>
      </c>
      <c r="F119">
        <f>COUNTIFS(Data!$D$2:$D$66,"AI",Data!$H$2:$H$66,"&gt;1999",Data!$M$2:$M$66,"&lt;"&amp;'Cumulative distributions'!$A119)/COUNTIFS(Data!$M$2:$M$66,"&gt;0",Data!$D$2:$D$66,"AI",Data!$H$2:$H$66,"&gt;1999")</f>
        <v>0.6666666666666666</v>
      </c>
      <c r="G119" t="e">
        <f>COUNTIFS(Data!$D$2:$D$66,"AGI",Data!$H$2:$H$66,"&lt;2000",Data!$M$2:$M$66,"&lt;"&amp;'Cumulative distributions'!$A119)/COUNTIFS(Data!$M$2:$M$66,"&gt;0",Data!$D$2:$D$66,"AGI",Data!$H$2:$H$66,"&lt;2000")</f>
        <v>#DIV/0!</v>
      </c>
      <c r="H119">
        <f>COUNTIFS(Data!$D$2:$D$66,"AGI",Data!$H$2:$H$66,"&gt;1999",Data!$M$2:$M$66,"&lt;"&amp;'Cumulative distributions'!$A119)/COUNTIFS(Data!$M$2:$M$66,"&gt;0",Data!$D$2:$D$66,"AGI",Data!$H$2:$H$66,"&gt;1999")</f>
        <v>0.9230769230769231</v>
      </c>
      <c r="I119">
        <f>COUNTIFS(Data!$D$2:$D$66,"Futurist",Data!$H$2:$H$66,"&lt;2000",Data!$M$2:$M$66,"&lt;"&amp;'Cumulative distributions'!$A119)/COUNTIFS(Data!$M$2:$M$66,"&gt;0",Data!$D$2:$D$66,"Futurist",Data!$H$2:$H$66,"&lt;2000")</f>
        <v>0.75</v>
      </c>
      <c r="J119">
        <f>COUNTIFS(Data!$D$2:$D$66,"Futurist",Data!$H$2:$H$66,"&gt;1999",Data!$M$2:$M$66,"&lt;"&amp;'Cumulative distributions'!$A119)/COUNTIFS(Data!$M$2:$M$66,"&gt;0",Data!$D$2:$D$66,"Futurist",Data!$H$2:$H$66,"&gt;1999")</f>
        <v>0.8571428571428571</v>
      </c>
      <c r="K119">
        <f>COUNTIFS(Data!$D$2:$D$66,"Other",Data!$H$2:$H$66,"&lt;2000",Data!$M$2:$M$66,"&lt;"&amp;'Cumulative distributions'!$A119)/COUNTIFS(Data!$M$2:$M$66,"&gt;0",Data!$D$2:$D$66,"Other",Data!$H$2:$H$66,"&lt;2000")</f>
        <v>0.6666666666666666</v>
      </c>
      <c r="L119">
        <f>COUNTIFS(Data!$D$2:$D$66,"Other",Data!$H$2:$H$66,"&gt;1999",Data!$M$2:$M$66,"&lt;"&amp;'Cumulative distributions'!$A119)/COUNTIFS(Data!$M$2:$M$66,"&gt;0",Data!$D$2:$D$66,"Other",Data!$H$2:$H$66,"&gt;1999")</f>
        <v>0.4</v>
      </c>
      <c r="N119">
        <f>COUNTIFS(Data!$D$2:$D$66,"AGI",Data!$M$2:$M$66,"&lt;"&amp;'Cumulative distributions'!$A119)/COUNTIFS(Data!$M$2:$M$66,"&gt;0",Data!$D$2:$D$66,"AGI")</f>
        <v>0.9230769230769231</v>
      </c>
      <c r="O119">
        <f>COUNTIFS(Data!$D$2:$D$66,"AI",Data!$M$2:$M$66,"&lt;"&amp;'Cumulative distributions'!$A119)/COUNTIFS(Data!$M$2:$M$66,"&gt;0",Data!$D$2:$D$66,"AI")</f>
        <v>0.7727272727272727</v>
      </c>
      <c r="P119">
        <f>COUNTIFS(Data!$D$2:$D$66,"Futurist",Data!$M$2:$M$66,"&lt;"&amp;'Cumulative distributions'!$A119)/COUNTIFS(Data!$M$2:$M$66,"&gt;0",Data!$D$2:$D$66,"Futurist")</f>
        <v>0.8</v>
      </c>
      <c r="Q119">
        <f>COUNTIFS(Data!$D$2:$D$66,"Other",Data!$M$2:$M$66,"&lt;"&amp;'Cumulative distributions'!$A119)/COUNTIFS(Data!$M$2:$M$66,"&gt;0",Data!$D$2:$D$66,"Other")</f>
        <v>0.5</v>
      </c>
      <c r="S119">
        <f>COUNTIFS(Data!$H$2:$H$66,"&lt;2000",Data!$M$2:$M$66,"&lt;"&amp;'Cumulative distributions'!$A119)/COUNTIFS(Data!$M$2:$M$66,"&gt;0",Data!$H$2:$H$66,"&lt;2000")</f>
        <v>0.8333333333333334</v>
      </c>
      <c r="T119">
        <f>COUNTIFS(Data!$H$2:$H$66,"&gt;1999",Data!$M$2:$M$66,"&lt;"&amp;'Cumulative distributions'!$A119)/COUNTIFS(Data!$M$2:$M$66,"&gt;0",Data!$H$2:$H$66,"&gt;1999")</f>
        <v>0.75</v>
      </c>
      <c r="V119">
        <f>COUNTIFS(Data!$AD$2:$AD$66,1,Data!$H$2:$H$66,"&gt;1999",Data!$M$2:$M$66,"&lt;"&amp;'Cumulative distributions'!$A119)/COUNTIFS(Data!$M$2:$M$66,"&gt;0",Data!$AD$2:$AD$66,1,Data!$H$2:$H$66,"&gt;1999")</f>
        <v>0.7727272727272727</v>
      </c>
      <c r="W119">
        <f>COUNTIFS(Data!$AD$2:$AD$66,0,Data!$H$2:$H$66,"&gt;1999",Data!$M$2:$M$66,"&lt;"&amp;'Cumulative distributions'!$A119)/COUNTIFS(Data!$M$2:$M$66,"&gt;0",Data!$AD$2:$AD$66,0,Data!$H$2:$H$66,"&gt;1999")</f>
        <v>0.7272727272727273</v>
      </c>
      <c r="AH119">
        <f t="shared" si="1"/>
        <v>2026</v>
      </c>
    </row>
    <row r="120" spans="1:34" ht="12.75">
      <c r="A120">
        <v>2078</v>
      </c>
      <c r="B120">
        <f>COUNTIF(Data!$M$2:$M$66,"&lt;"&amp;A120)/COUNT(Data!$M$2:$M$66)</f>
        <v>0.7758620689655172</v>
      </c>
      <c r="C120">
        <f>COUNTIF(Data!$L$2:$L$66,"&lt;"&amp;A120)/COUNT(Data!$L$2:$L$66)</f>
        <v>0.8113207547169812</v>
      </c>
      <c r="E120">
        <f>COUNTIFS(Data!$D$2:$D$66,"AI",Data!$H$2:$H$66,"&lt;2000",Data!$M$2:$M$66,"&lt;"&amp;'Cumulative distributions'!$A120)/COUNTIFS(Data!$M$2:$M$66,"&gt;0",Data!$D$2:$D$66,"AI",Data!$H$2:$H$66,"&lt;2000")</f>
        <v>1</v>
      </c>
      <c r="F120">
        <f>COUNTIFS(Data!$D$2:$D$66,"AI",Data!$H$2:$H$66,"&gt;1999",Data!$M$2:$M$66,"&lt;"&amp;'Cumulative distributions'!$A120)/COUNTIFS(Data!$M$2:$M$66,"&gt;0",Data!$D$2:$D$66,"AI",Data!$H$2:$H$66,"&gt;1999")</f>
        <v>0.6666666666666666</v>
      </c>
      <c r="G120" t="e">
        <f>COUNTIFS(Data!$D$2:$D$66,"AGI",Data!$H$2:$H$66,"&lt;2000",Data!$M$2:$M$66,"&lt;"&amp;'Cumulative distributions'!$A120)/COUNTIFS(Data!$M$2:$M$66,"&gt;0",Data!$D$2:$D$66,"AGI",Data!$H$2:$H$66,"&lt;2000")</f>
        <v>#DIV/0!</v>
      </c>
      <c r="H120">
        <f>COUNTIFS(Data!$D$2:$D$66,"AGI",Data!$H$2:$H$66,"&gt;1999",Data!$M$2:$M$66,"&lt;"&amp;'Cumulative distributions'!$A120)/COUNTIFS(Data!$M$2:$M$66,"&gt;0",Data!$D$2:$D$66,"AGI",Data!$H$2:$H$66,"&gt;1999")</f>
        <v>0.9230769230769231</v>
      </c>
      <c r="I120">
        <f>COUNTIFS(Data!$D$2:$D$66,"Futurist",Data!$H$2:$H$66,"&lt;2000",Data!$M$2:$M$66,"&lt;"&amp;'Cumulative distributions'!$A120)/COUNTIFS(Data!$M$2:$M$66,"&gt;0",Data!$D$2:$D$66,"Futurist",Data!$H$2:$H$66,"&lt;2000")</f>
        <v>0.75</v>
      </c>
      <c r="J120">
        <f>COUNTIFS(Data!$D$2:$D$66,"Futurist",Data!$H$2:$H$66,"&gt;1999",Data!$M$2:$M$66,"&lt;"&amp;'Cumulative distributions'!$A120)/COUNTIFS(Data!$M$2:$M$66,"&gt;0",Data!$D$2:$D$66,"Futurist",Data!$H$2:$H$66,"&gt;1999")</f>
        <v>0.8571428571428571</v>
      </c>
      <c r="K120">
        <f>COUNTIFS(Data!$D$2:$D$66,"Other",Data!$H$2:$H$66,"&lt;2000",Data!$M$2:$M$66,"&lt;"&amp;'Cumulative distributions'!$A120)/COUNTIFS(Data!$M$2:$M$66,"&gt;0",Data!$D$2:$D$66,"Other",Data!$H$2:$H$66,"&lt;2000")</f>
        <v>0.6666666666666666</v>
      </c>
      <c r="L120">
        <f>COUNTIFS(Data!$D$2:$D$66,"Other",Data!$H$2:$H$66,"&gt;1999",Data!$M$2:$M$66,"&lt;"&amp;'Cumulative distributions'!$A120)/COUNTIFS(Data!$M$2:$M$66,"&gt;0",Data!$D$2:$D$66,"Other",Data!$H$2:$H$66,"&gt;1999")</f>
        <v>0.4</v>
      </c>
      <c r="N120">
        <f>COUNTIFS(Data!$D$2:$D$66,"AGI",Data!$M$2:$M$66,"&lt;"&amp;'Cumulative distributions'!$A120)/COUNTIFS(Data!$M$2:$M$66,"&gt;0",Data!$D$2:$D$66,"AGI")</f>
        <v>0.9230769230769231</v>
      </c>
      <c r="O120">
        <f>COUNTIFS(Data!$D$2:$D$66,"AI",Data!$M$2:$M$66,"&lt;"&amp;'Cumulative distributions'!$A120)/COUNTIFS(Data!$M$2:$M$66,"&gt;0",Data!$D$2:$D$66,"AI")</f>
        <v>0.7727272727272727</v>
      </c>
      <c r="P120">
        <f>COUNTIFS(Data!$D$2:$D$66,"Futurist",Data!$M$2:$M$66,"&lt;"&amp;'Cumulative distributions'!$A120)/COUNTIFS(Data!$M$2:$M$66,"&gt;0",Data!$D$2:$D$66,"Futurist")</f>
        <v>0.8</v>
      </c>
      <c r="Q120">
        <f>COUNTIFS(Data!$D$2:$D$66,"Other",Data!$M$2:$M$66,"&lt;"&amp;'Cumulative distributions'!$A120)/COUNTIFS(Data!$M$2:$M$66,"&gt;0",Data!$D$2:$D$66,"Other")</f>
        <v>0.5</v>
      </c>
      <c r="S120">
        <f>COUNTIFS(Data!$H$2:$H$66,"&lt;2000",Data!$M$2:$M$66,"&lt;"&amp;'Cumulative distributions'!$A120)/COUNTIFS(Data!$M$2:$M$66,"&gt;0",Data!$H$2:$H$66,"&lt;2000")</f>
        <v>0.8333333333333334</v>
      </c>
      <c r="T120">
        <f>COUNTIFS(Data!$H$2:$H$66,"&gt;1999",Data!$M$2:$M$66,"&lt;"&amp;'Cumulative distributions'!$A120)/COUNTIFS(Data!$M$2:$M$66,"&gt;0",Data!$H$2:$H$66,"&gt;1999")</f>
        <v>0.75</v>
      </c>
      <c r="V120">
        <f>COUNTIFS(Data!$AD$2:$AD$66,1,Data!$H$2:$H$66,"&gt;1999",Data!$M$2:$M$66,"&lt;"&amp;'Cumulative distributions'!$A120)/COUNTIFS(Data!$M$2:$M$66,"&gt;0",Data!$AD$2:$AD$66,1,Data!$H$2:$H$66,"&gt;1999")</f>
        <v>0.7727272727272727</v>
      </c>
      <c r="W120">
        <f>COUNTIFS(Data!$AD$2:$AD$66,0,Data!$H$2:$H$66,"&gt;1999",Data!$M$2:$M$66,"&lt;"&amp;'Cumulative distributions'!$A120)/COUNTIFS(Data!$M$2:$M$66,"&gt;0",Data!$AD$2:$AD$66,0,Data!$H$2:$H$66,"&gt;1999")</f>
        <v>0.7272727272727273</v>
      </c>
      <c r="AH120">
        <f t="shared" si="1"/>
        <v>2026</v>
      </c>
    </row>
    <row r="121" spans="1:34" ht="12.75">
      <c r="A121">
        <v>2079</v>
      </c>
      <c r="B121">
        <f>COUNTIF(Data!$M$2:$M$66,"&lt;"&amp;A121)/COUNT(Data!$M$2:$M$66)</f>
        <v>0.7758620689655172</v>
      </c>
      <c r="C121">
        <f>COUNTIF(Data!$L$2:$L$66,"&lt;"&amp;A121)/COUNT(Data!$L$2:$L$66)</f>
        <v>0.8113207547169812</v>
      </c>
      <c r="E121">
        <f>COUNTIFS(Data!$D$2:$D$66,"AI",Data!$H$2:$H$66,"&lt;2000",Data!$M$2:$M$66,"&lt;"&amp;'Cumulative distributions'!$A121)/COUNTIFS(Data!$M$2:$M$66,"&gt;0",Data!$D$2:$D$66,"AI",Data!$H$2:$H$66,"&lt;2000")</f>
        <v>1</v>
      </c>
      <c r="F121">
        <f>COUNTIFS(Data!$D$2:$D$66,"AI",Data!$H$2:$H$66,"&gt;1999",Data!$M$2:$M$66,"&lt;"&amp;'Cumulative distributions'!$A121)/COUNTIFS(Data!$M$2:$M$66,"&gt;0",Data!$D$2:$D$66,"AI",Data!$H$2:$H$66,"&gt;1999")</f>
        <v>0.6666666666666666</v>
      </c>
      <c r="G121" t="e">
        <f>COUNTIFS(Data!$D$2:$D$66,"AGI",Data!$H$2:$H$66,"&lt;2000",Data!$M$2:$M$66,"&lt;"&amp;'Cumulative distributions'!$A121)/COUNTIFS(Data!$M$2:$M$66,"&gt;0",Data!$D$2:$D$66,"AGI",Data!$H$2:$H$66,"&lt;2000")</f>
        <v>#DIV/0!</v>
      </c>
      <c r="H121">
        <f>COUNTIFS(Data!$D$2:$D$66,"AGI",Data!$H$2:$H$66,"&gt;1999",Data!$M$2:$M$66,"&lt;"&amp;'Cumulative distributions'!$A121)/COUNTIFS(Data!$M$2:$M$66,"&gt;0",Data!$D$2:$D$66,"AGI",Data!$H$2:$H$66,"&gt;1999")</f>
        <v>0.9230769230769231</v>
      </c>
      <c r="I121">
        <f>COUNTIFS(Data!$D$2:$D$66,"Futurist",Data!$H$2:$H$66,"&lt;2000",Data!$M$2:$M$66,"&lt;"&amp;'Cumulative distributions'!$A121)/COUNTIFS(Data!$M$2:$M$66,"&gt;0",Data!$D$2:$D$66,"Futurist",Data!$H$2:$H$66,"&lt;2000")</f>
        <v>0.75</v>
      </c>
      <c r="J121">
        <f>COUNTIFS(Data!$D$2:$D$66,"Futurist",Data!$H$2:$H$66,"&gt;1999",Data!$M$2:$M$66,"&lt;"&amp;'Cumulative distributions'!$A121)/COUNTIFS(Data!$M$2:$M$66,"&gt;0",Data!$D$2:$D$66,"Futurist",Data!$H$2:$H$66,"&gt;1999")</f>
        <v>0.8571428571428571</v>
      </c>
      <c r="K121">
        <f>COUNTIFS(Data!$D$2:$D$66,"Other",Data!$H$2:$H$66,"&lt;2000",Data!$M$2:$M$66,"&lt;"&amp;'Cumulative distributions'!$A121)/COUNTIFS(Data!$M$2:$M$66,"&gt;0",Data!$D$2:$D$66,"Other",Data!$H$2:$H$66,"&lt;2000")</f>
        <v>0.6666666666666666</v>
      </c>
      <c r="L121">
        <f>COUNTIFS(Data!$D$2:$D$66,"Other",Data!$H$2:$H$66,"&gt;1999",Data!$M$2:$M$66,"&lt;"&amp;'Cumulative distributions'!$A121)/COUNTIFS(Data!$M$2:$M$66,"&gt;0",Data!$D$2:$D$66,"Other",Data!$H$2:$H$66,"&gt;1999")</f>
        <v>0.4</v>
      </c>
      <c r="N121">
        <f>COUNTIFS(Data!$D$2:$D$66,"AGI",Data!$M$2:$M$66,"&lt;"&amp;'Cumulative distributions'!$A121)/COUNTIFS(Data!$M$2:$M$66,"&gt;0",Data!$D$2:$D$66,"AGI")</f>
        <v>0.9230769230769231</v>
      </c>
      <c r="O121">
        <f>COUNTIFS(Data!$D$2:$D$66,"AI",Data!$M$2:$M$66,"&lt;"&amp;'Cumulative distributions'!$A121)/COUNTIFS(Data!$M$2:$M$66,"&gt;0",Data!$D$2:$D$66,"AI")</f>
        <v>0.7727272727272727</v>
      </c>
      <c r="P121">
        <f>COUNTIFS(Data!$D$2:$D$66,"Futurist",Data!$M$2:$M$66,"&lt;"&amp;'Cumulative distributions'!$A121)/COUNTIFS(Data!$M$2:$M$66,"&gt;0",Data!$D$2:$D$66,"Futurist")</f>
        <v>0.8</v>
      </c>
      <c r="Q121">
        <f>COUNTIFS(Data!$D$2:$D$66,"Other",Data!$M$2:$M$66,"&lt;"&amp;'Cumulative distributions'!$A121)/COUNTIFS(Data!$M$2:$M$66,"&gt;0",Data!$D$2:$D$66,"Other")</f>
        <v>0.5</v>
      </c>
      <c r="S121">
        <f>COUNTIFS(Data!$H$2:$H$66,"&lt;2000",Data!$M$2:$M$66,"&lt;"&amp;'Cumulative distributions'!$A121)/COUNTIFS(Data!$M$2:$M$66,"&gt;0",Data!$H$2:$H$66,"&lt;2000")</f>
        <v>0.8333333333333334</v>
      </c>
      <c r="T121">
        <f>COUNTIFS(Data!$H$2:$H$66,"&gt;1999",Data!$M$2:$M$66,"&lt;"&amp;'Cumulative distributions'!$A121)/COUNTIFS(Data!$M$2:$M$66,"&gt;0",Data!$H$2:$H$66,"&gt;1999")</f>
        <v>0.75</v>
      </c>
      <c r="V121">
        <f>COUNTIFS(Data!$AD$2:$AD$66,1,Data!$H$2:$H$66,"&gt;1999",Data!$M$2:$M$66,"&lt;"&amp;'Cumulative distributions'!$A121)/COUNTIFS(Data!$M$2:$M$66,"&gt;0",Data!$AD$2:$AD$66,1,Data!$H$2:$H$66,"&gt;1999")</f>
        <v>0.7727272727272727</v>
      </c>
      <c r="W121">
        <f>COUNTIFS(Data!$AD$2:$AD$66,0,Data!$H$2:$H$66,"&gt;1999",Data!$M$2:$M$66,"&lt;"&amp;'Cumulative distributions'!$A121)/COUNTIFS(Data!$M$2:$M$66,"&gt;0",Data!$AD$2:$AD$66,0,Data!$H$2:$H$66,"&gt;1999")</f>
        <v>0.7272727272727273</v>
      </c>
      <c r="AH121">
        <f t="shared" si="1"/>
        <v>2026</v>
      </c>
    </row>
    <row r="122" spans="1:34" ht="12.75">
      <c r="A122">
        <v>2080</v>
      </c>
      <c r="B122">
        <f>COUNTIF(Data!$M$2:$M$66,"&lt;"&amp;A122)/COUNT(Data!$M$2:$M$66)</f>
        <v>0.7758620689655172</v>
      </c>
      <c r="C122">
        <f>COUNTIF(Data!$L$2:$L$66,"&lt;"&amp;A122)/COUNT(Data!$L$2:$L$66)</f>
        <v>0.8113207547169812</v>
      </c>
      <c r="E122">
        <f>COUNTIFS(Data!$D$2:$D$66,"AI",Data!$H$2:$H$66,"&lt;2000",Data!$M$2:$M$66,"&lt;"&amp;'Cumulative distributions'!$A122)/COUNTIFS(Data!$M$2:$M$66,"&gt;0",Data!$D$2:$D$66,"AI",Data!$H$2:$H$66,"&lt;2000")</f>
        <v>1</v>
      </c>
      <c r="F122">
        <f>COUNTIFS(Data!$D$2:$D$66,"AI",Data!$H$2:$H$66,"&gt;1999",Data!$M$2:$M$66,"&lt;"&amp;'Cumulative distributions'!$A122)/COUNTIFS(Data!$M$2:$M$66,"&gt;0",Data!$D$2:$D$66,"AI",Data!$H$2:$H$66,"&gt;1999")</f>
        <v>0.6666666666666666</v>
      </c>
      <c r="G122" t="e">
        <f>COUNTIFS(Data!$D$2:$D$66,"AGI",Data!$H$2:$H$66,"&lt;2000",Data!$M$2:$M$66,"&lt;"&amp;'Cumulative distributions'!$A122)/COUNTIFS(Data!$M$2:$M$66,"&gt;0",Data!$D$2:$D$66,"AGI",Data!$H$2:$H$66,"&lt;2000")</f>
        <v>#DIV/0!</v>
      </c>
      <c r="H122">
        <f>COUNTIFS(Data!$D$2:$D$66,"AGI",Data!$H$2:$H$66,"&gt;1999",Data!$M$2:$M$66,"&lt;"&amp;'Cumulative distributions'!$A122)/COUNTIFS(Data!$M$2:$M$66,"&gt;0",Data!$D$2:$D$66,"AGI",Data!$H$2:$H$66,"&gt;1999")</f>
        <v>0.9230769230769231</v>
      </c>
      <c r="I122">
        <f>COUNTIFS(Data!$D$2:$D$66,"Futurist",Data!$H$2:$H$66,"&lt;2000",Data!$M$2:$M$66,"&lt;"&amp;'Cumulative distributions'!$A122)/COUNTIFS(Data!$M$2:$M$66,"&gt;0",Data!$D$2:$D$66,"Futurist",Data!$H$2:$H$66,"&lt;2000")</f>
        <v>0.75</v>
      </c>
      <c r="J122">
        <f>COUNTIFS(Data!$D$2:$D$66,"Futurist",Data!$H$2:$H$66,"&gt;1999",Data!$M$2:$M$66,"&lt;"&amp;'Cumulative distributions'!$A122)/COUNTIFS(Data!$M$2:$M$66,"&gt;0",Data!$D$2:$D$66,"Futurist",Data!$H$2:$H$66,"&gt;1999")</f>
        <v>0.8571428571428571</v>
      </c>
      <c r="K122">
        <f>COUNTIFS(Data!$D$2:$D$66,"Other",Data!$H$2:$H$66,"&lt;2000",Data!$M$2:$M$66,"&lt;"&amp;'Cumulative distributions'!$A122)/COUNTIFS(Data!$M$2:$M$66,"&gt;0",Data!$D$2:$D$66,"Other",Data!$H$2:$H$66,"&lt;2000")</f>
        <v>0.6666666666666666</v>
      </c>
      <c r="L122">
        <f>COUNTIFS(Data!$D$2:$D$66,"Other",Data!$H$2:$H$66,"&gt;1999",Data!$M$2:$M$66,"&lt;"&amp;'Cumulative distributions'!$A122)/COUNTIFS(Data!$M$2:$M$66,"&gt;0",Data!$D$2:$D$66,"Other",Data!$H$2:$H$66,"&gt;1999")</f>
        <v>0.4</v>
      </c>
      <c r="N122">
        <f>COUNTIFS(Data!$D$2:$D$66,"AGI",Data!$M$2:$M$66,"&lt;"&amp;'Cumulative distributions'!$A122)/COUNTIFS(Data!$M$2:$M$66,"&gt;0",Data!$D$2:$D$66,"AGI")</f>
        <v>0.9230769230769231</v>
      </c>
      <c r="O122">
        <f>COUNTIFS(Data!$D$2:$D$66,"AI",Data!$M$2:$M$66,"&lt;"&amp;'Cumulative distributions'!$A122)/COUNTIFS(Data!$M$2:$M$66,"&gt;0",Data!$D$2:$D$66,"AI")</f>
        <v>0.7727272727272727</v>
      </c>
      <c r="P122">
        <f>COUNTIFS(Data!$D$2:$D$66,"Futurist",Data!$M$2:$M$66,"&lt;"&amp;'Cumulative distributions'!$A122)/COUNTIFS(Data!$M$2:$M$66,"&gt;0",Data!$D$2:$D$66,"Futurist")</f>
        <v>0.8</v>
      </c>
      <c r="Q122">
        <f>COUNTIFS(Data!$D$2:$D$66,"Other",Data!$M$2:$M$66,"&lt;"&amp;'Cumulative distributions'!$A122)/COUNTIFS(Data!$M$2:$M$66,"&gt;0",Data!$D$2:$D$66,"Other")</f>
        <v>0.5</v>
      </c>
      <c r="S122">
        <f>COUNTIFS(Data!$H$2:$H$66,"&lt;2000",Data!$M$2:$M$66,"&lt;"&amp;'Cumulative distributions'!$A122)/COUNTIFS(Data!$M$2:$M$66,"&gt;0",Data!$H$2:$H$66,"&lt;2000")</f>
        <v>0.8333333333333334</v>
      </c>
      <c r="T122">
        <f>COUNTIFS(Data!$H$2:$H$66,"&gt;1999",Data!$M$2:$M$66,"&lt;"&amp;'Cumulative distributions'!$A122)/COUNTIFS(Data!$M$2:$M$66,"&gt;0",Data!$H$2:$H$66,"&gt;1999")</f>
        <v>0.75</v>
      </c>
      <c r="V122">
        <f>COUNTIFS(Data!$AD$2:$AD$66,1,Data!$H$2:$H$66,"&gt;1999",Data!$M$2:$M$66,"&lt;"&amp;'Cumulative distributions'!$A122)/COUNTIFS(Data!$M$2:$M$66,"&gt;0",Data!$AD$2:$AD$66,1,Data!$H$2:$H$66,"&gt;1999")</f>
        <v>0.7727272727272727</v>
      </c>
      <c r="W122">
        <f>COUNTIFS(Data!$AD$2:$AD$66,0,Data!$H$2:$H$66,"&gt;1999",Data!$M$2:$M$66,"&lt;"&amp;'Cumulative distributions'!$A122)/COUNTIFS(Data!$M$2:$M$66,"&gt;0",Data!$AD$2:$AD$66,0,Data!$H$2:$H$66,"&gt;1999")</f>
        <v>0.7272727272727273</v>
      </c>
      <c r="AH122">
        <f t="shared" si="1"/>
        <v>2026</v>
      </c>
    </row>
    <row r="123" spans="1:34" ht="12.75">
      <c r="A123">
        <v>2081</v>
      </c>
      <c r="B123">
        <f>COUNTIF(Data!$M$2:$M$66,"&lt;"&amp;A123)/COUNT(Data!$M$2:$M$66)</f>
        <v>0.7758620689655172</v>
      </c>
      <c r="C123">
        <f>COUNTIF(Data!$L$2:$L$66,"&lt;"&amp;A123)/COUNT(Data!$L$2:$L$66)</f>
        <v>0.8113207547169812</v>
      </c>
      <c r="E123">
        <f>COUNTIFS(Data!$D$2:$D$66,"AI",Data!$H$2:$H$66,"&lt;2000",Data!$M$2:$M$66,"&lt;"&amp;'Cumulative distributions'!$A123)/COUNTIFS(Data!$M$2:$M$66,"&gt;0",Data!$D$2:$D$66,"AI",Data!$H$2:$H$66,"&lt;2000")</f>
        <v>1</v>
      </c>
      <c r="F123">
        <f>COUNTIFS(Data!$D$2:$D$66,"AI",Data!$H$2:$H$66,"&gt;1999",Data!$M$2:$M$66,"&lt;"&amp;'Cumulative distributions'!$A123)/COUNTIFS(Data!$M$2:$M$66,"&gt;0",Data!$D$2:$D$66,"AI",Data!$H$2:$H$66,"&gt;1999")</f>
        <v>0.6666666666666666</v>
      </c>
      <c r="G123" t="e">
        <f>COUNTIFS(Data!$D$2:$D$66,"AGI",Data!$H$2:$H$66,"&lt;2000",Data!$M$2:$M$66,"&lt;"&amp;'Cumulative distributions'!$A123)/COUNTIFS(Data!$M$2:$M$66,"&gt;0",Data!$D$2:$D$66,"AGI",Data!$H$2:$H$66,"&lt;2000")</f>
        <v>#DIV/0!</v>
      </c>
      <c r="H123">
        <f>COUNTIFS(Data!$D$2:$D$66,"AGI",Data!$H$2:$H$66,"&gt;1999",Data!$M$2:$M$66,"&lt;"&amp;'Cumulative distributions'!$A123)/COUNTIFS(Data!$M$2:$M$66,"&gt;0",Data!$D$2:$D$66,"AGI",Data!$H$2:$H$66,"&gt;1999")</f>
        <v>0.9230769230769231</v>
      </c>
      <c r="I123">
        <f>COUNTIFS(Data!$D$2:$D$66,"Futurist",Data!$H$2:$H$66,"&lt;2000",Data!$M$2:$M$66,"&lt;"&amp;'Cumulative distributions'!$A123)/COUNTIFS(Data!$M$2:$M$66,"&gt;0",Data!$D$2:$D$66,"Futurist",Data!$H$2:$H$66,"&lt;2000")</f>
        <v>0.75</v>
      </c>
      <c r="J123">
        <f>COUNTIFS(Data!$D$2:$D$66,"Futurist",Data!$H$2:$H$66,"&gt;1999",Data!$M$2:$M$66,"&lt;"&amp;'Cumulative distributions'!$A123)/COUNTIFS(Data!$M$2:$M$66,"&gt;0",Data!$D$2:$D$66,"Futurist",Data!$H$2:$H$66,"&gt;1999")</f>
        <v>0.8571428571428571</v>
      </c>
      <c r="K123">
        <f>COUNTIFS(Data!$D$2:$D$66,"Other",Data!$H$2:$H$66,"&lt;2000",Data!$M$2:$M$66,"&lt;"&amp;'Cumulative distributions'!$A123)/COUNTIFS(Data!$M$2:$M$66,"&gt;0",Data!$D$2:$D$66,"Other",Data!$H$2:$H$66,"&lt;2000")</f>
        <v>0.6666666666666666</v>
      </c>
      <c r="L123">
        <f>COUNTIFS(Data!$D$2:$D$66,"Other",Data!$H$2:$H$66,"&gt;1999",Data!$M$2:$M$66,"&lt;"&amp;'Cumulative distributions'!$A123)/COUNTIFS(Data!$M$2:$M$66,"&gt;0",Data!$D$2:$D$66,"Other",Data!$H$2:$H$66,"&gt;1999")</f>
        <v>0.4</v>
      </c>
      <c r="N123">
        <f>COUNTIFS(Data!$D$2:$D$66,"AGI",Data!$M$2:$M$66,"&lt;"&amp;'Cumulative distributions'!$A123)/COUNTIFS(Data!$M$2:$M$66,"&gt;0",Data!$D$2:$D$66,"AGI")</f>
        <v>0.9230769230769231</v>
      </c>
      <c r="O123">
        <f>COUNTIFS(Data!$D$2:$D$66,"AI",Data!$M$2:$M$66,"&lt;"&amp;'Cumulative distributions'!$A123)/COUNTIFS(Data!$M$2:$M$66,"&gt;0",Data!$D$2:$D$66,"AI")</f>
        <v>0.7727272727272727</v>
      </c>
      <c r="P123">
        <f>COUNTIFS(Data!$D$2:$D$66,"Futurist",Data!$M$2:$M$66,"&lt;"&amp;'Cumulative distributions'!$A123)/COUNTIFS(Data!$M$2:$M$66,"&gt;0",Data!$D$2:$D$66,"Futurist")</f>
        <v>0.8</v>
      </c>
      <c r="Q123">
        <f>COUNTIFS(Data!$D$2:$D$66,"Other",Data!$M$2:$M$66,"&lt;"&amp;'Cumulative distributions'!$A123)/COUNTIFS(Data!$M$2:$M$66,"&gt;0",Data!$D$2:$D$66,"Other")</f>
        <v>0.5</v>
      </c>
      <c r="S123">
        <f>COUNTIFS(Data!$H$2:$H$66,"&lt;2000",Data!$M$2:$M$66,"&lt;"&amp;'Cumulative distributions'!$A123)/COUNTIFS(Data!$M$2:$M$66,"&gt;0",Data!$H$2:$H$66,"&lt;2000")</f>
        <v>0.8333333333333334</v>
      </c>
      <c r="T123">
        <f>COUNTIFS(Data!$H$2:$H$66,"&gt;1999",Data!$M$2:$M$66,"&lt;"&amp;'Cumulative distributions'!$A123)/COUNTIFS(Data!$M$2:$M$66,"&gt;0",Data!$H$2:$H$66,"&gt;1999")</f>
        <v>0.75</v>
      </c>
      <c r="V123">
        <f>COUNTIFS(Data!$AD$2:$AD$66,1,Data!$H$2:$H$66,"&gt;1999",Data!$M$2:$M$66,"&lt;"&amp;'Cumulative distributions'!$A123)/COUNTIFS(Data!$M$2:$M$66,"&gt;0",Data!$AD$2:$AD$66,1,Data!$H$2:$H$66,"&gt;1999")</f>
        <v>0.7727272727272727</v>
      </c>
      <c r="W123">
        <f>COUNTIFS(Data!$AD$2:$AD$66,0,Data!$H$2:$H$66,"&gt;1999",Data!$M$2:$M$66,"&lt;"&amp;'Cumulative distributions'!$A123)/COUNTIFS(Data!$M$2:$M$66,"&gt;0",Data!$AD$2:$AD$66,0,Data!$H$2:$H$66,"&gt;1999")</f>
        <v>0.7272727272727273</v>
      </c>
      <c r="AH123">
        <f t="shared" si="1"/>
        <v>2026</v>
      </c>
    </row>
    <row r="124" spans="1:34" ht="12.75">
      <c r="A124">
        <v>2082</v>
      </c>
      <c r="B124">
        <f>COUNTIF(Data!$M$2:$M$66,"&lt;"&amp;A124)/COUNT(Data!$M$2:$M$66)</f>
        <v>0.7758620689655172</v>
      </c>
      <c r="C124">
        <f>COUNTIF(Data!$L$2:$L$66,"&lt;"&amp;A124)/COUNT(Data!$L$2:$L$66)</f>
        <v>0.8113207547169812</v>
      </c>
      <c r="E124">
        <f>COUNTIFS(Data!$D$2:$D$66,"AI",Data!$H$2:$H$66,"&lt;2000",Data!$M$2:$M$66,"&lt;"&amp;'Cumulative distributions'!$A124)/COUNTIFS(Data!$M$2:$M$66,"&gt;0",Data!$D$2:$D$66,"AI",Data!$H$2:$H$66,"&lt;2000")</f>
        <v>1</v>
      </c>
      <c r="F124">
        <f>COUNTIFS(Data!$D$2:$D$66,"AI",Data!$H$2:$H$66,"&gt;1999",Data!$M$2:$M$66,"&lt;"&amp;'Cumulative distributions'!$A124)/COUNTIFS(Data!$M$2:$M$66,"&gt;0",Data!$D$2:$D$66,"AI",Data!$H$2:$H$66,"&gt;1999")</f>
        <v>0.6666666666666666</v>
      </c>
      <c r="G124" t="e">
        <f>COUNTIFS(Data!$D$2:$D$66,"AGI",Data!$H$2:$H$66,"&lt;2000",Data!$M$2:$M$66,"&lt;"&amp;'Cumulative distributions'!$A124)/COUNTIFS(Data!$M$2:$M$66,"&gt;0",Data!$D$2:$D$66,"AGI",Data!$H$2:$H$66,"&lt;2000")</f>
        <v>#DIV/0!</v>
      </c>
      <c r="H124">
        <f>COUNTIFS(Data!$D$2:$D$66,"AGI",Data!$H$2:$H$66,"&gt;1999",Data!$M$2:$M$66,"&lt;"&amp;'Cumulative distributions'!$A124)/COUNTIFS(Data!$M$2:$M$66,"&gt;0",Data!$D$2:$D$66,"AGI",Data!$H$2:$H$66,"&gt;1999")</f>
        <v>0.9230769230769231</v>
      </c>
      <c r="I124">
        <f>COUNTIFS(Data!$D$2:$D$66,"Futurist",Data!$H$2:$H$66,"&lt;2000",Data!$M$2:$M$66,"&lt;"&amp;'Cumulative distributions'!$A124)/COUNTIFS(Data!$M$2:$M$66,"&gt;0",Data!$D$2:$D$66,"Futurist",Data!$H$2:$H$66,"&lt;2000")</f>
        <v>0.75</v>
      </c>
      <c r="J124">
        <f>COUNTIFS(Data!$D$2:$D$66,"Futurist",Data!$H$2:$H$66,"&gt;1999",Data!$M$2:$M$66,"&lt;"&amp;'Cumulative distributions'!$A124)/COUNTIFS(Data!$M$2:$M$66,"&gt;0",Data!$D$2:$D$66,"Futurist",Data!$H$2:$H$66,"&gt;1999")</f>
        <v>0.8571428571428571</v>
      </c>
      <c r="K124">
        <f>COUNTIFS(Data!$D$2:$D$66,"Other",Data!$H$2:$H$66,"&lt;2000",Data!$M$2:$M$66,"&lt;"&amp;'Cumulative distributions'!$A124)/COUNTIFS(Data!$M$2:$M$66,"&gt;0",Data!$D$2:$D$66,"Other",Data!$H$2:$H$66,"&lt;2000")</f>
        <v>0.6666666666666666</v>
      </c>
      <c r="L124">
        <f>COUNTIFS(Data!$D$2:$D$66,"Other",Data!$H$2:$H$66,"&gt;1999",Data!$M$2:$M$66,"&lt;"&amp;'Cumulative distributions'!$A124)/COUNTIFS(Data!$M$2:$M$66,"&gt;0",Data!$D$2:$D$66,"Other",Data!$H$2:$H$66,"&gt;1999")</f>
        <v>0.4</v>
      </c>
      <c r="N124">
        <f>COUNTIFS(Data!$D$2:$D$66,"AGI",Data!$M$2:$M$66,"&lt;"&amp;'Cumulative distributions'!$A124)/COUNTIFS(Data!$M$2:$M$66,"&gt;0",Data!$D$2:$D$66,"AGI")</f>
        <v>0.9230769230769231</v>
      </c>
      <c r="O124">
        <f>COUNTIFS(Data!$D$2:$D$66,"AI",Data!$M$2:$M$66,"&lt;"&amp;'Cumulative distributions'!$A124)/COUNTIFS(Data!$M$2:$M$66,"&gt;0",Data!$D$2:$D$66,"AI")</f>
        <v>0.7727272727272727</v>
      </c>
      <c r="P124">
        <f>COUNTIFS(Data!$D$2:$D$66,"Futurist",Data!$M$2:$M$66,"&lt;"&amp;'Cumulative distributions'!$A124)/COUNTIFS(Data!$M$2:$M$66,"&gt;0",Data!$D$2:$D$66,"Futurist")</f>
        <v>0.8</v>
      </c>
      <c r="Q124">
        <f>COUNTIFS(Data!$D$2:$D$66,"Other",Data!$M$2:$M$66,"&lt;"&amp;'Cumulative distributions'!$A124)/COUNTIFS(Data!$M$2:$M$66,"&gt;0",Data!$D$2:$D$66,"Other")</f>
        <v>0.5</v>
      </c>
      <c r="S124">
        <f>COUNTIFS(Data!$H$2:$H$66,"&lt;2000",Data!$M$2:$M$66,"&lt;"&amp;'Cumulative distributions'!$A124)/COUNTIFS(Data!$M$2:$M$66,"&gt;0",Data!$H$2:$H$66,"&lt;2000")</f>
        <v>0.8333333333333334</v>
      </c>
      <c r="T124">
        <f>COUNTIFS(Data!$H$2:$H$66,"&gt;1999",Data!$M$2:$M$66,"&lt;"&amp;'Cumulative distributions'!$A124)/COUNTIFS(Data!$M$2:$M$66,"&gt;0",Data!$H$2:$H$66,"&gt;1999")</f>
        <v>0.75</v>
      </c>
      <c r="V124">
        <f>COUNTIFS(Data!$AD$2:$AD$66,1,Data!$H$2:$H$66,"&gt;1999",Data!$M$2:$M$66,"&lt;"&amp;'Cumulative distributions'!$A124)/COUNTIFS(Data!$M$2:$M$66,"&gt;0",Data!$AD$2:$AD$66,1,Data!$H$2:$H$66,"&gt;1999")</f>
        <v>0.7727272727272727</v>
      </c>
      <c r="W124">
        <f>COUNTIFS(Data!$AD$2:$AD$66,0,Data!$H$2:$H$66,"&gt;1999",Data!$M$2:$M$66,"&lt;"&amp;'Cumulative distributions'!$A124)/COUNTIFS(Data!$M$2:$M$66,"&gt;0",Data!$AD$2:$AD$66,0,Data!$H$2:$H$66,"&gt;1999")</f>
        <v>0.7272727272727273</v>
      </c>
      <c r="AH124">
        <f t="shared" si="1"/>
        <v>2026</v>
      </c>
    </row>
    <row r="125" spans="1:34" ht="12.75">
      <c r="A125">
        <v>2083</v>
      </c>
      <c r="B125">
        <f>COUNTIF(Data!$M$2:$M$66,"&lt;"&amp;A125)/COUNT(Data!$M$2:$M$66)</f>
        <v>0.7758620689655172</v>
      </c>
      <c r="C125">
        <f>COUNTIF(Data!$L$2:$L$66,"&lt;"&amp;A125)/COUNT(Data!$L$2:$L$66)</f>
        <v>0.8113207547169812</v>
      </c>
      <c r="E125">
        <f>COUNTIFS(Data!$D$2:$D$66,"AI",Data!$H$2:$H$66,"&lt;2000",Data!$M$2:$M$66,"&lt;"&amp;'Cumulative distributions'!$A125)/COUNTIFS(Data!$M$2:$M$66,"&gt;0",Data!$D$2:$D$66,"AI",Data!$H$2:$H$66,"&lt;2000")</f>
        <v>1</v>
      </c>
      <c r="F125">
        <f>COUNTIFS(Data!$D$2:$D$66,"AI",Data!$H$2:$H$66,"&gt;1999",Data!$M$2:$M$66,"&lt;"&amp;'Cumulative distributions'!$A125)/COUNTIFS(Data!$M$2:$M$66,"&gt;0",Data!$D$2:$D$66,"AI",Data!$H$2:$H$66,"&gt;1999")</f>
        <v>0.6666666666666666</v>
      </c>
      <c r="G125" t="e">
        <f>COUNTIFS(Data!$D$2:$D$66,"AGI",Data!$H$2:$H$66,"&lt;2000",Data!$M$2:$M$66,"&lt;"&amp;'Cumulative distributions'!$A125)/COUNTIFS(Data!$M$2:$M$66,"&gt;0",Data!$D$2:$D$66,"AGI",Data!$H$2:$H$66,"&lt;2000")</f>
        <v>#DIV/0!</v>
      </c>
      <c r="H125">
        <f>COUNTIFS(Data!$D$2:$D$66,"AGI",Data!$H$2:$H$66,"&gt;1999",Data!$M$2:$M$66,"&lt;"&amp;'Cumulative distributions'!$A125)/COUNTIFS(Data!$M$2:$M$66,"&gt;0",Data!$D$2:$D$66,"AGI",Data!$H$2:$H$66,"&gt;1999")</f>
        <v>0.9230769230769231</v>
      </c>
      <c r="I125">
        <f>COUNTIFS(Data!$D$2:$D$66,"Futurist",Data!$H$2:$H$66,"&lt;2000",Data!$M$2:$M$66,"&lt;"&amp;'Cumulative distributions'!$A125)/COUNTIFS(Data!$M$2:$M$66,"&gt;0",Data!$D$2:$D$66,"Futurist",Data!$H$2:$H$66,"&lt;2000")</f>
        <v>0.75</v>
      </c>
      <c r="J125">
        <f>COUNTIFS(Data!$D$2:$D$66,"Futurist",Data!$H$2:$H$66,"&gt;1999",Data!$M$2:$M$66,"&lt;"&amp;'Cumulative distributions'!$A125)/COUNTIFS(Data!$M$2:$M$66,"&gt;0",Data!$D$2:$D$66,"Futurist",Data!$H$2:$H$66,"&gt;1999")</f>
        <v>0.8571428571428571</v>
      </c>
      <c r="K125">
        <f>COUNTIFS(Data!$D$2:$D$66,"Other",Data!$H$2:$H$66,"&lt;2000",Data!$M$2:$M$66,"&lt;"&amp;'Cumulative distributions'!$A125)/COUNTIFS(Data!$M$2:$M$66,"&gt;0",Data!$D$2:$D$66,"Other",Data!$H$2:$H$66,"&lt;2000")</f>
        <v>0.6666666666666666</v>
      </c>
      <c r="L125">
        <f>COUNTIFS(Data!$D$2:$D$66,"Other",Data!$H$2:$H$66,"&gt;1999",Data!$M$2:$M$66,"&lt;"&amp;'Cumulative distributions'!$A125)/COUNTIFS(Data!$M$2:$M$66,"&gt;0",Data!$D$2:$D$66,"Other",Data!$H$2:$H$66,"&gt;1999")</f>
        <v>0.4</v>
      </c>
      <c r="N125">
        <f>COUNTIFS(Data!$D$2:$D$66,"AGI",Data!$M$2:$M$66,"&lt;"&amp;'Cumulative distributions'!$A125)/COUNTIFS(Data!$M$2:$M$66,"&gt;0",Data!$D$2:$D$66,"AGI")</f>
        <v>0.9230769230769231</v>
      </c>
      <c r="O125">
        <f>COUNTIFS(Data!$D$2:$D$66,"AI",Data!$M$2:$M$66,"&lt;"&amp;'Cumulative distributions'!$A125)/COUNTIFS(Data!$M$2:$M$66,"&gt;0",Data!$D$2:$D$66,"AI")</f>
        <v>0.7727272727272727</v>
      </c>
      <c r="P125">
        <f>COUNTIFS(Data!$D$2:$D$66,"Futurist",Data!$M$2:$M$66,"&lt;"&amp;'Cumulative distributions'!$A125)/COUNTIFS(Data!$M$2:$M$66,"&gt;0",Data!$D$2:$D$66,"Futurist")</f>
        <v>0.8</v>
      </c>
      <c r="Q125">
        <f>COUNTIFS(Data!$D$2:$D$66,"Other",Data!$M$2:$M$66,"&lt;"&amp;'Cumulative distributions'!$A125)/COUNTIFS(Data!$M$2:$M$66,"&gt;0",Data!$D$2:$D$66,"Other")</f>
        <v>0.5</v>
      </c>
      <c r="S125">
        <f>COUNTIFS(Data!$H$2:$H$66,"&lt;2000",Data!$M$2:$M$66,"&lt;"&amp;'Cumulative distributions'!$A125)/COUNTIFS(Data!$M$2:$M$66,"&gt;0",Data!$H$2:$H$66,"&lt;2000")</f>
        <v>0.8333333333333334</v>
      </c>
      <c r="T125">
        <f>COUNTIFS(Data!$H$2:$H$66,"&gt;1999",Data!$M$2:$M$66,"&lt;"&amp;'Cumulative distributions'!$A125)/COUNTIFS(Data!$M$2:$M$66,"&gt;0",Data!$H$2:$H$66,"&gt;1999")</f>
        <v>0.75</v>
      </c>
      <c r="V125">
        <f>COUNTIFS(Data!$AD$2:$AD$66,1,Data!$H$2:$H$66,"&gt;1999",Data!$M$2:$M$66,"&lt;"&amp;'Cumulative distributions'!$A125)/COUNTIFS(Data!$M$2:$M$66,"&gt;0",Data!$AD$2:$AD$66,1,Data!$H$2:$H$66,"&gt;1999")</f>
        <v>0.7727272727272727</v>
      </c>
      <c r="W125">
        <f>COUNTIFS(Data!$AD$2:$AD$66,0,Data!$H$2:$H$66,"&gt;1999",Data!$M$2:$M$66,"&lt;"&amp;'Cumulative distributions'!$A125)/COUNTIFS(Data!$M$2:$M$66,"&gt;0",Data!$AD$2:$AD$66,0,Data!$H$2:$H$66,"&gt;1999")</f>
        <v>0.7272727272727273</v>
      </c>
      <c r="AH125">
        <f t="shared" si="1"/>
        <v>2026</v>
      </c>
    </row>
    <row r="126" spans="1:34" ht="12.75">
      <c r="A126">
        <v>2084</v>
      </c>
      <c r="B126">
        <f>COUNTIF(Data!$M$2:$M$66,"&lt;"&amp;A126)/COUNT(Data!$M$2:$M$66)</f>
        <v>0.7758620689655172</v>
      </c>
      <c r="C126">
        <f>COUNTIF(Data!$L$2:$L$66,"&lt;"&amp;A126)/COUNT(Data!$L$2:$L$66)</f>
        <v>0.8113207547169812</v>
      </c>
      <c r="E126">
        <f>COUNTIFS(Data!$D$2:$D$66,"AI",Data!$H$2:$H$66,"&lt;2000",Data!$M$2:$M$66,"&lt;"&amp;'Cumulative distributions'!$A126)/COUNTIFS(Data!$M$2:$M$66,"&gt;0",Data!$D$2:$D$66,"AI",Data!$H$2:$H$66,"&lt;2000")</f>
        <v>1</v>
      </c>
      <c r="F126">
        <f>COUNTIFS(Data!$D$2:$D$66,"AI",Data!$H$2:$H$66,"&gt;1999",Data!$M$2:$M$66,"&lt;"&amp;'Cumulative distributions'!$A126)/COUNTIFS(Data!$M$2:$M$66,"&gt;0",Data!$D$2:$D$66,"AI",Data!$H$2:$H$66,"&gt;1999")</f>
        <v>0.6666666666666666</v>
      </c>
      <c r="G126" t="e">
        <f>COUNTIFS(Data!$D$2:$D$66,"AGI",Data!$H$2:$H$66,"&lt;2000",Data!$M$2:$M$66,"&lt;"&amp;'Cumulative distributions'!$A126)/COUNTIFS(Data!$M$2:$M$66,"&gt;0",Data!$D$2:$D$66,"AGI",Data!$H$2:$H$66,"&lt;2000")</f>
        <v>#DIV/0!</v>
      </c>
      <c r="H126">
        <f>COUNTIFS(Data!$D$2:$D$66,"AGI",Data!$H$2:$H$66,"&gt;1999",Data!$M$2:$M$66,"&lt;"&amp;'Cumulative distributions'!$A126)/COUNTIFS(Data!$M$2:$M$66,"&gt;0",Data!$D$2:$D$66,"AGI",Data!$H$2:$H$66,"&gt;1999")</f>
        <v>0.9230769230769231</v>
      </c>
      <c r="I126">
        <f>COUNTIFS(Data!$D$2:$D$66,"Futurist",Data!$H$2:$H$66,"&lt;2000",Data!$M$2:$M$66,"&lt;"&amp;'Cumulative distributions'!$A126)/COUNTIFS(Data!$M$2:$M$66,"&gt;0",Data!$D$2:$D$66,"Futurist",Data!$H$2:$H$66,"&lt;2000")</f>
        <v>0.75</v>
      </c>
      <c r="J126">
        <f>COUNTIFS(Data!$D$2:$D$66,"Futurist",Data!$H$2:$H$66,"&gt;1999",Data!$M$2:$M$66,"&lt;"&amp;'Cumulative distributions'!$A126)/COUNTIFS(Data!$M$2:$M$66,"&gt;0",Data!$D$2:$D$66,"Futurist",Data!$H$2:$H$66,"&gt;1999")</f>
        <v>0.8571428571428571</v>
      </c>
      <c r="K126">
        <f>COUNTIFS(Data!$D$2:$D$66,"Other",Data!$H$2:$H$66,"&lt;2000",Data!$M$2:$M$66,"&lt;"&amp;'Cumulative distributions'!$A126)/COUNTIFS(Data!$M$2:$M$66,"&gt;0",Data!$D$2:$D$66,"Other",Data!$H$2:$H$66,"&lt;2000")</f>
        <v>0.6666666666666666</v>
      </c>
      <c r="L126">
        <f>COUNTIFS(Data!$D$2:$D$66,"Other",Data!$H$2:$H$66,"&gt;1999",Data!$M$2:$M$66,"&lt;"&amp;'Cumulative distributions'!$A126)/COUNTIFS(Data!$M$2:$M$66,"&gt;0",Data!$D$2:$D$66,"Other",Data!$H$2:$H$66,"&gt;1999")</f>
        <v>0.4</v>
      </c>
      <c r="N126">
        <f>COUNTIFS(Data!$D$2:$D$66,"AGI",Data!$M$2:$M$66,"&lt;"&amp;'Cumulative distributions'!$A126)/COUNTIFS(Data!$M$2:$M$66,"&gt;0",Data!$D$2:$D$66,"AGI")</f>
        <v>0.9230769230769231</v>
      </c>
      <c r="O126">
        <f>COUNTIFS(Data!$D$2:$D$66,"AI",Data!$M$2:$M$66,"&lt;"&amp;'Cumulative distributions'!$A126)/COUNTIFS(Data!$M$2:$M$66,"&gt;0",Data!$D$2:$D$66,"AI")</f>
        <v>0.7727272727272727</v>
      </c>
      <c r="P126">
        <f>COUNTIFS(Data!$D$2:$D$66,"Futurist",Data!$M$2:$M$66,"&lt;"&amp;'Cumulative distributions'!$A126)/COUNTIFS(Data!$M$2:$M$66,"&gt;0",Data!$D$2:$D$66,"Futurist")</f>
        <v>0.8</v>
      </c>
      <c r="Q126">
        <f>COUNTIFS(Data!$D$2:$D$66,"Other",Data!$M$2:$M$66,"&lt;"&amp;'Cumulative distributions'!$A126)/COUNTIFS(Data!$M$2:$M$66,"&gt;0",Data!$D$2:$D$66,"Other")</f>
        <v>0.5</v>
      </c>
      <c r="S126">
        <f>COUNTIFS(Data!$H$2:$H$66,"&lt;2000",Data!$M$2:$M$66,"&lt;"&amp;'Cumulative distributions'!$A126)/COUNTIFS(Data!$M$2:$M$66,"&gt;0",Data!$H$2:$H$66,"&lt;2000")</f>
        <v>0.8333333333333334</v>
      </c>
      <c r="T126">
        <f>COUNTIFS(Data!$H$2:$H$66,"&gt;1999",Data!$M$2:$M$66,"&lt;"&amp;'Cumulative distributions'!$A126)/COUNTIFS(Data!$M$2:$M$66,"&gt;0",Data!$H$2:$H$66,"&gt;1999")</f>
        <v>0.75</v>
      </c>
      <c r="V126">
        <f>COUNTIFS(Data!$AD$2:$AD$66,1,Data!$H$2:$H$66,"&gt;1999",Data!$M$2:$M$66,"&lt;"&amp;'Cumulative distributions'!$A126)/COUNTIFS(Data!$M$2:$M$66,"&gt;0",Data!$AD$2:$AD$66,1,Data!$H$2:$H$66,"&gt;1999")</f>
        <v>0.7727272727272727</v>
      </c>
      <c r="W126">
        <f>COUNTIFS(Data!$AD$2:$AD$66,0,Data!$H$2:$H$66,"&gt;1999",Data!$M$2:$M$66,"&lt;"&amp;'Cumulative distributions'!$A126)/COUNTIFS(Data!$M$2:$M$66,"&gt;0",Data!$AD$2:$AD$66,0,Data!$H$2:$H$66,"&gt;1999")</f>
        <v>0.7272727272727273</v>
      </c>
      <c r="AH126">
        <f t="shared" si="1"/>
        <v>2026</v>
      </c>
    </row>
    <row r="127" spans="1:34" ht="12.75">
      <c r="A127">
        <v>2085</v>
      </c>
      <c r="B127">
        <f>COUNTIF(Data!$M$2:$M$66,"&lt;"&amp;A127)/COUNT(Data!$M$2:$M$66)</f>
        <v>0.7758620689655172</v>
      </c>
      <c r="C127">
        <f>COUNTIF(Data!$L$2:$L$66,"&lt;"&amp;A127)/COUNT(Data!$L$2:$L$66)</f>
        <v>0.8113207547169812</v>
      </c>
      <c r="E127">
        <f>COUNTIFS(Data!$D$2:$D$66,"AI",Data!$H$2:$H$66,"&lt;2000",Data!$M$2:$M$66,"&lt;"&amp;'Cumulative distributions'!$A127)/COUNTIFS(Data!$M$2:$M$66,"&gt;0",Data!$D$2:$D$66,"AI",Data!$H$2:$H$66,"&lt;2000")</f>
        <v>1</v>
      </c>
      <c r="F127">
        <f>COUNTIFS(Data!$D$2:$D$66,"AI",Data!$H$2:$H$66,"&gt;1999",Data!$M$2:$M$66,"&lt;"&amp;'Cumulative distributions'!$A127)/COUNTIFS(Data!$M$2:$M$66,"&gt;0",Data!$D$2:$D$66,"AI",Data!$H$2:$H$66,"&gt;1999")</f>
        <v>0.6666666666666666</v>
      </c>
      <c r="G127" t="e">
        <f>COUNTIFS(Data!$D$2:$D$66,"AGI",Data!$H$2:$H$66,"&lt;2000",Data!$M$2:$M$66,"&lt;"&amp;'Cumulative distributions'!$A127)/COUNTIFS(Data!$M$2:$M$66,"&gt;0",Data!$D$2:$D$66,"AGI",Data!$H$2:$H$66,"&lt;2000")</f>
        <v>#DIV/0!</v>
      </c>
      <c r="H127">
        <f>COUNTIFS(Data!$D$2:$D$66,"AGI",Data!$H$2:$H$66,"&gt;1999",Data!$M$2:$M$66,"&lt;"&amp;'Cumulative distributions'!$A127)/COUNTIFS(Data!$M$2:$M$66,"&gt;0",Data!$D$2:$D$66,"AGI",Data!$H$2:$H$66,"&gt;1999")</f>
        <v>0.9230769230769231</v>
      </c>
      <c r="I127">
        <f>COUNTIFS(Data!$D$2:$D$66,"Futurist",Data!$H$2:$H$66,"&lt;2000",Data!$M$2:$M$66,"&lt;"&amp;'Cumulative distributions'!$A127)/COUNTIFS(Data!$M$2:$M$66,"&gt;0",Data!$D$2:$D$66,"Futurist",Data!$H$2:$H$66,"&lt;2000")</f>
        <v>0.75</v>
      </c>
      <c r="J127">
        <f>COUNTIFS(Data!$D$2:$D$66,"Futurist",Data!$H$2:$H$66,"&gt;1999",Data!$M$2:$M$66,"&lt;"&amp;'Cumulative distributions'!$A127)/COUNTIFS(Data!$M$2:$M$66,"&gt;0",Data!$D$2:$D$66,"Futurist",Data!$H$2:$H$66,"&gt;1999")</f>
        <v>0.8571428571428571</v>
      </c>
      <c r="K127">
        <f>COUNTIFS(Data!$D$2:$D$66,"Other",Data!$H$2:$H$66,"&lt;2000",Data!$M$2:$M$66,"&lt;"&amp;'Cumulative distributions'!$A127)/COUNTIFS(Data!$M$2:$M$66,"&gt;0",Data!$D$2:$D$66,"Other",Data!$H$2:$H$66,"&lt;2000")</f>
        <v>0.6666666666666666</v>
      </c>
      <c r="L127">
        <f>COUNTIFS(Data!$D$2:$D$66,"Other",Data!$H$2:$H$66,"&gt;1999",Data!$M$2:$M$66,"&lt;"&amp;'Cumulative distributions'!$A127)/COUNTIFS(Data!$M$2:$M$66,"&gt;0",Data!$D$2:$D$66,"Other",Data!$H$2:$H$66,"&gt;1999")</f>
        <v>0.4</v>
      </c>
      <c r="N127">
        <f>COUNTIFS(Data!$D$2:$D$66,"AGI",Data!$M$2:$M$66,"&lt;"&amp;'Cumulative distributions'!$A127)/COUNTIFS(Data!$M$2:$M$66,"&gt;0",Data!$D$2:$D$66,"AGI")</f>
        <v>0.9230769230769231</v>
      </c>
      <c r="O127">
        <f>COUNTIFS(Data!$D$2:$D$66,"AI",Data!$M$2:$M$66,"&lt;"&amp;'Cumulative distributions'!$A127)/COUNTIFS(Data!$M$2:$M$66,"&gt;0",Data!$D$2:$D$66,"AI")</f>
        <v>0.7727272727272727</v>
      </c>
      <c r="P127">
        <f>COUNTIFS(Data!$D$2:$D$66,"Futurist",Data!$M$2:$M$66,"&lt;"&amp;'Cumulative distributions'!$A127)/COUNTIFS(Data!$M$2:$M$66,"&gt;0",Data!$D$2:$D$66,"Futurist")</f>
        <v>0.8</v>
      </c>
      <c r="Q127">
        <f>COUNTIFS(Data!$D$2:$D$66,"Other",Data!$M$2:$M$66,"&lt;"&amp;'Cumulative distributions'!$A127)/COUNTIFS(Data!$M$2:$M$66,"&gt;0",Data!$D$2:$D$66,"Other")</f>
        <v>0.5</v>
      </c>
      <c r="S127">
        <f>COUNTIFS(Data!$H$2:$H$66,"&lt;2000",Data!$M$2:$M$66,"&lt;"&amp;'Cumulative distributions'!$A127)/COUNTIFS(Data!$M$2:$M$66,"&gt;0",Data!$H$2:$H$66,"&lt;2000")</f>
        <v>0.8333333333333334</v>
      </c>
      <c r="T127">
        <f>COUNTIFS(Data!$H$2:$H$66,"&gt;1999",Data!$M$2:$M$66,"&lt;"&amp;'Cumulative distributions'!$A127)/COUNTIFS(Data!$M$2:$M$66,"&gt;0",Data!$H$2:$H$66,"&gt;1999")</f>
        <v>0.75</v>
      </c>
      <c r="V127">
        <f>COUNTIFS(Data!$AD$2:$AD$66,1,Data!$H$2:$H$66,"&gt;1999",Data!$M$2:$M$66,"&lt;"&amp;'Cumulative distributions'!$A127)/COUNTIFS(Data!$M$2:$M$66,"&gt;0",Data!$AD$2:$AD$66,1,Data!$H$2:$H$66,"&gt;1999")</f>
        <v>0.7727272727272727</v>
      </c>
      <c r="W127">
        <f>COUNTIFS(Data!$AD$2:$AD$66,0,Data!$H$2:$H$66,"&gt;1999",Data!$M$2:$M$66,"&lt;"&amp;'Cumulative distributions'!$A127)/COUNTIFS(Data!$M$2:$M$66,"&gt;0",Data!$AD$2:$AD$66,0,Data!$H$2:$H$66,"&gt;1999")</f>
        <v>0.7272727272727273</v>
      </c>
      <c r="AH127">
        <f t="shared" si="1"/>
        <v>2026</v>
      </c>
    </row>
    <row r="128" spans="1:34" ht="12.75">
      <c r="A128">
        <v>2086</v>
      </c>
      <c r="B128">
        <f>COUNTIF(Data!$M$2:$M$66,"&lt;"&amp;A128)/COUNT(Data!$M$2:$M$66)</f>
        <v>0.7758620689655172</v>
      </c>
      <c r="C128">
        <f>COUNTIF(Data!$L$2:$L$66,"&lt;"&amp;A128)/COUNT(Data!$L$2:$L$66)</f>
        <v>0.8113207547169812</v>
      </c>
      <c r="E128">
        <f>COUNTIFS(Data!$D$2:$D$66,"AI",Data!$H$2:$H$66,"&lt;2000",Data!$M$2:$M$66,"&lt;"&amp;'Cumulative distributions'!$A128)/COUNTIFS(Data!$M$2:$M$66,"&gt;0",Data!$D$2:$D$66,"AI",Data!$H$2:$H$66,"&lt;2000")</f>
        <v>1</v>
      </c>
      <c r="F128">
        <f>COUNTIFS(Data!$D$2:$D$66,"AI",Data!$H$2:$H$66,"&gt;1999",Data!$M$2:$M$66,"&lt;"&amp;'Cumulative distributions'!$A128)/COUNTIFS(Data!$M$2:$M$66,"&gt;0",Data!$D$2:$D$66,"AI",Data!$H$2:$H$66,"&gt;1999")</f>
        <v>0.6666666666666666</v>
      </c>
      <c r="G128" t="e">
        <f>COUNTIFS(Data!$D$2:$D$66,"AGI",Data!$H$2:$H$66,"&lt;2000",Data!$M$2:$M$66,"&lt;"&amp;'Cumulative distributions'!$A128)/COUNTIFS(Data!$M$2:$M$66,"&gt;0",Data!$D$2:$D$66,"AGI",Data!$H$2:$H$66,"&lt;2000")</f>
        <v>#DIV/0!</v>
      </c>
      <c r="H128">
        <f>COUNTIFS(Data!$D$2:$D$66,"AGI",Data!$H$2:$H$66,"&gt;1999",Data!$M$2:$M$66,"&lt;"&amp;'Cumulative distributions'!$A128)/COUNTIFS(Data!$M$2:$M$66,"&gt;0",Data!$D$2:$D$66,"AGI",Data!$H$2:$H$66,"&gt;1999")</f>
        <v>0.9230769230769231</v>
      </c>
      <c r="I128">
        <f>COUNTIFS(Data!$D$2:$D$66,"Futurist",Data!$H$2:$H$66,"&lt;2000",Data!$M$2:$M$66,"&lt;"&amp;'Cumulative distributions'!$A128)/COUNTIFS(Data!$M$2:$M$66,"&gt;0",Data!$D$2:$D$66,"Futurist",Data!$H$2:$H$66,"&lt;2000")</f>
        <v>0.75</v>
      </c>
      <c r="J128">
        <f>COUNTIFS(Data!$D$2:$D$66,"Futurist",Data!$H$2:$H$66,"&gt;1999",Data!$M$2:$M$66,"&lt;"&amp;'Cumulative distributions'!$A128)/COUNTIFS(Data!$M$2:$M$66,"&gt;0",Data!$D$2:$D$66,"Futurist",Data!$H$2:$H$66,"&gt;1999")</f>
        <v>0.8571428571428571</v>
      </c>
      <c r="K128">
        <f>COUNTIFS(Data!$D$2:$D$66,"Other",Data!$H$2:$H$66,"&lt;2000",Data!$M$2:$M$66,"&lt;"&amp;'Cumulative distributions'!$A128)/COUNTIFS(Data!$M$2:$M$66,"&gt;0",Data!$D$2:$D$66,"Other",Data!$H$2:$H$66,"&lt;2000")</f>
        <v>0.6666666666666666</v>
      </c>
      <c r="L128">
        <f>COUNTIFS(Data!$D$2:$D$66,"Other",Data!$H$2:$H$66,"&gt;1999",Data!$M$2:$M$66,"&lt;"&amp;'Cumulative distributions'!$A128)/COUNTIFS(Data!$M$2:$M$66,"&gt;0",Data!$D$2:$D$66,"Other",Data!$H$2:$H$66,"&gt;1999")</f>
        <v>0.4</v>
      </c>
      <c r="N128">
        <f>COUNTIFS(Data!$D$2:$D$66,"AGI",Data!$M$2:$M$66,"&lt;"&amp;'Cumulative distributions'!$A128)/COUNTIFS(Data!$M$2:$M$66,"&gt;0",Data!$D$2:$D$66,"AGI")</f>
        <v>0.9230769230769231</v>
      </c>
      <c r="O128">
        <f>COUNTIFS(Data!$D$2:$D$66,"AI",Data!$M$2:$M$66,"&lt;"&amp;'Cumulative distributions'!$A128)/COUNTIFS(Data!$M$2:$M$66,"&gt;0",Data!$D$2:$D$66,"AI")</f>
        <v>0.7727272727272727</v>
      </c>
      <c r="P128">
        <f>COUNTIFS(Data!$D$2:$D$66,"Futurist",Data!$M$2:$M$66,"&lt;"&amp;'Cumulative distributions'!$A128)/COUNTIFS(Data!$M$2:$M$66,"&gt;0",Data!$D$2:$D$66,"Futurist")</f>
        <v>0.8</v>
      </c>
      <c r="Q128">
        <f>COUNTIFS(Data!$D$2:$D$66,"Other",Data!$M$2:$M$66,"&lt;"&amp;'Cumulative distributions'!$A128)/COUNTIFS(Data!$M$2:$M$66,"&gt;0",Data!$D$2:$D$66,"Other")</f>
        <v>0.5</v>
      </c>
      <c r="S128">
        <f>COUNTIFS(Data!$H$2:$H$66,"&lt;2000",Data!$M$2:$M$66,"&lt;"&amp;'Cumulative distributions'!$A128)/COUNTIFS(Data!$M$2:$M$66,"&gt;0",Data!$H$2:$H$66,"&lt;2000")</f>
        <v>0.8333333333333334</v>
      </c>
      <c r="T128">
        <f>COUNTIFS(Data!$H$2:$H$66,"&gt;1999",Data!$M$2:$M$66,"&lt;"&amp;'Cumulative distributions'!$A128)/COUNTIFS(Data!$M$2:$M$66,"&gt;0",Data!$H$2:$H$66,"&gt;1999")</f>
        <v>0.75</v>
      </c>
      <c r="V128">
        <f>COUNTIFS(Data!$AD$2:$AD$66,1,Data!$H$2:$H$66,"&gt;1999",Data!$M$2:$M$66,"&lt;"&amp;'Cumulative distributions'!$A128)/COUNTIFS(Data!$M$2:$M$66,"&gt;0",Data!$AD$2:$AD$66,1,Data!$H$2:$H$66,"&gt;1999")</f>
        <v>0.7727272727272727</v>
      </c>
      <c r="W128">
        <f>COUNTIFS(Data!$AD$2:$AD$66,0,Data!$H$2:$H$66,"&gt;1999",Data!$M$2:$M$66,"&lt;"&amp;'Cumulative distributions'!$A128)/COUNTIFS(Data!$M$2:$M$66,"&gt;0",Data!$AD$2:$AD$66,0,Data!$H$2:$H$66,"&gt;1999")</f>
        <v>0.7272727272727273</v>
      </c>
      <c r="AH128">
        <f t="shared" si="1"/>
        <v>2026</v>
      </c>
    </row>
    <row r="129" spans="1:34" ht="12.75">
      <c r="A129">
        <v>2087</v>
      </c>
      <c r="B129">
        <f>COUNTIF(Data!$M$2:$M$66,"&lt;"&amp;A129)/COUNT(Data!$M$2:$M$66)</f>
        <v>0.7758620689655172</v>
      </c>
      <c r="C129">
        <f>COUNTIF(Data!$L$2:$L$66,"&lt;"&amp;A129)/COUNT(Data!$L$2:$L$66)</f>
        <v>0.8113207547169812</v>
      </c>
      <c r="E129">
        <f>COUNTIFS(Data!$D$2:$D$66,"AI",Data!$H$2:$H$66,"&lt;2000",Data!$M$2:$M$66,"&lt;"&amp;'Cumulative distributions'!$A129)/COUNTIFS(Data!$M$2:$M$66,"&gt;0",Data!$D$2:$D$66,"AI",Data!$H$2:$H$66,"&lt;2000")</f>
        <v>1</v>
      </c>
      <c r="F129">
        <f>COUNTIFS(Data!$D$2:$D$66,"AI",Data!$H$2:$H$66,"&gt;1999",Data!$M$2:$M$66,"&lt;"&amp;'Cumulative distributions'!$A129)/COUNTIFS(Data!$M$2:$M$66,"&gt;0",Data!$D$2:$D$66,"AI",Data!$H$2:$H$66,"&gt;1999")</f>
        <v>0.6666666666666666</v>
      </c>
      <c r="G129" t="e">
        <f>COUNTIFS(Data!$D$2:$D$66,"AGI",Data!$H$2:$H$66,"&lt;2000",Data!$M$2:$M$66,"&lt;"&amp;'Cumulative distributions'!$A129)/COUNTIFS(Data!$M$2:$M$66,"&gt;0",Data!$D$2:$D$66,"AGI",Data!$H$2:$H$66,"&lt;2000")</f>
        <v>#DIV/0!</v>
      </c>
      <c r="H129">
        <f>COUNTIFS(Data!$D$2:$D$66,"AGI",Data!$H$2:$H$66,"&gt;1999",Data!$M$2:$M$66,"&lt;"&amp;'Cumulative distributions'!$A129)/COUNTIFS(Data!$M$2:$M$66,"&gt;0",Data!$D$2:$D$66,"AGI",Data!$H$2:$H$66,"&gt;1999")</f>
        <v>0.9230769230769231</v>
      </c>
      <c r="I129">
        <f>COUNTIFS(Data!$D$2:$D$66,"Futurist",Data!$H$2:$H$66,"&lt;2000",Data!$M$2:$M$66,"&lt;"&amp;'Cumulative distributions'!$A129)/COUNTIFS(Data!$M$2:$M$66,"&gt;0",Data!$D$2:$D$66,"Futurist",Data!$H$2:$H$66,"&lt;2000")</f>
        <v>0.75</v>
      </c>
      <c r="J129">
        <f>COUNTIFS(Data!$D$2:$D$66,"Futurist",Data!$H$2:$H$66,"&gt;1999",Data!$M$2:$M$66,"&lt;"&amp;'Cumulative distributions'!$A129)/COUNTIFS(Data!$M$2:$M$66,"&gt;0",Data!$D$2:$D$66,"Futurist",Data!$H$2:$H$66,"&gt;1999")</f>
        <v>0.8571428571428571</v>
      </c>
      <c r="K129">
        <f>COUNTIFS(Data!$D$2:$D$66,"Other",Data!$H$2:$H$66,"&lt;2000",Data!$M$2:$M$66,"&lt;"&amp;'Cumulative distributions'!$A129)/COUNTIFS(Data!$M$2:$M$66,"&gt;0",Data!$D$2:$D$66,"Other",Data!$H$2:$H$66,"&lt;2000")</f>
        <v>0.6666666666666666</v>
      </c>
      <c r="L129">
        <f>COUNTIFS(Data!$D$2:$D$66,"Other",Data!$H$2:$H$66,"&gt;1999",Data!$M$2:$M$66,"&lt;"&amp;'Cumulative distributions'!$A129)/COUNTIFS(Data!$M$2:$M$66,"&gt;0",Data!$D$2:$D$66,"Other",Data!$H$2:$H$66,"&gt;1999")</f>
        <v>0.4</v>
      </c>
      <c r="N129">
        <f>COUNTIFS(Data!$D$2:$D$66,"AGI",Data!$M$2:$M$66,"&lt;"&amp;'Cumulative distributions'!$A129)/COUNTIFS(Data!$M$2:$M$66,"&gt;0",Data!$D$2:$D$66,"AGI")</f>
        <v>0.9230769230769231</v>
      </c>
      <c r="O129">
        <f>COUNTIFS(Data!$D$2:$D$66,"AI",Data!$M$2:$M$66,"&lt;"&amp;'Cumulative distributions'!$A129)/COUNTIFS(Data!$M$2:$M$66,"&gt;0",Data!$D$2:$D$66,"AI")</f>
        <v>0.7727272727272727</v>
      </c>
      <c r="P129">
        <f>COUNTIFS(Data!$D$2:$D$66,"Futurist",Data!$M$2:$M$66,"&lt;"&amp;'Cumulative distributions'!$A129)/COUNTIFS(Data!$M$2:$M$66,"&gt;0",Data!$D$2:$D$66,"Futurist")</f>
        <v>0.8</v>
      </c>
      <c r="Q129">
        <f>COUNTIFS(Data!$D$2:$D$66,"Other",Data!$M$2:$M$66,"&lt;"&amp;'Cumulative distributions'!$A129)/COUNTIFS(Data!$M$2:$M$66,"&gt;0",Data!$D$2:$D$66,"Other")</f>
        <v>0.5</v>
      </c>
      <c r="S129">
        <f>COUNTIFS(Data!$H$2:$H$66,"&lt;2000",Data!$M$2:$M$66,"&lt;"&amp;'Cumulative distributions'!$A129)/COUNTIFS(Data!$M$2:$M$66,"&gt;0",Data!$H$2:$H$66,"&lt;2000")</f>
        <v>0.8333333333333334</v>
      </c>
      <c r="T129">
        <f>COUNTIFS(Data!$H$2:$H$66,"&gt;1999",Data!$M$2:$M$66,"&lt;"&amp;'Cumulative distributions'!$A129)/COUNTIFS(Data!$M$2:$M$66,"&gt;0",Data!$H$2:$H$66,"&gt;1999")</f>
        <v>0.75</v>
      </c>
      <c r="V129">
        <f>COUNTIFS(Data!$AD$2:$AD$66,1,Data!$H$2:$H$66,"&gt;1999",Data!$M$2:$M$66,"&lt;"&amp;'Cumulative distributions'!$A129)/COUNTIFS(Data!$M$2:$M$66,"&gt;0",Data!$AD$2:$AD$66,1,Data!$H$2:$H$66,"&gt;1999")</f>
        <v>0.7727272727272727</v>
      </c>
      <c r="W129">
        <f>COUNTIFS(Data!$AD$2:$AD$66,0,Data!$H$2:$H$66,"&gt;1999",Data!$M$2:$M$66,"&lt;"&amp;'Cumulative distributions'!$A129)/COUNTIFS(Data!$M$2:$M$66,"&gt;0",Data!$AD$2:$AD$66,0,Data!$H$2:$H$66,"&gt;1999")</f>
        <v>0.7272727272727273</v>
      </c>
      <c r="AH129">
        <f t="shared" si="1"/>
        <v>2026</v>
      </c>
    </row>
    <row r="130" spans="1:34" ht="12.75">
      <c r="A130">
        <v>2088</v>
      </c>
      <c r="B130">
        <f>COUNTIF(Data!$M$2:$M$66,"&lt;"&amp;A130)/COUNT(Data!$M$2:$M$66)</f>
        <v>0.7758620689655172</v>
      </c>
      <c r="C130">
        <f>COUNTIF(Data!$L$2:$L$66,"&lt;"&amp;A130)/COUNT(Data!$L$2:$L$66)</f>
        <v>0.8113207547169812</v>
      </c>
      <c r="E130">
        <f>COUNTIFS(Data!$D$2:$D$66,"AI",Data!$H$2:$H$66,"&lt;2000",Data!$M$2:$M$66,"&lt;"&amp;'Cumulative distributions'!$A130)/COUNTIFS(Data!$M$2:$M$66,"&gt;0",Data!$D$2:$D$66,"AI",Data!$H$2:$H$66,"&lt;2000")</f>
        <v>1</v>
      </c>
      <c r="F130">
        <f>COUNTIFS(Data!$D$2:$D$66,"AI",Data!$H$2:$H$66,"&gt;1999",Data!$M$2:$M$66,"&lt;"&amp;'Cumulative distributions'!$A130)/COUNTIFS(Data!$M$2:$M$66,"&gt;0",Data!$D$2:$D$66,"AI",Data!$H$2:$H$66,"&gt;1999")</f>
        <v>0.6666666666666666</v>
      </c>
      <c r="G130" t="e">
        <f>COUNTIFS(Data!$D$2:$D$66,"AGI",Data!$H$2:$H$66,"&lt;2000",Data!$M$2:$M$66,"&lt;"&amp;'Cumulative distributions'!$A130)/COUNTIFS(Data!$M$2:$M$66,"&gt;0",Data!$D$2:$D$66,"AGI",Data!$H$2:$H$66,"&lt;2000")</f>
        <v>#DIV/0!</v>
      </c>
      <c r="H130">
        <f>COUNTIFS(Data!$D$2:$D$66,"AGI",Data!$H$2:$H$66,"&gt;1999",Data!$M$2:$M$66,"&lt;"&amp;'Cumulative distributions'!$A130)/COUNTIFS(Data!$M$2:$M$66,"&gt;0",Data!$D$2:$D$66,"AGI",Data!$H$2:$H$66,"&gt;1999")</f>
        <v>0.9230769230769231</v>
      </c>
      <c r="I130">
        <f>COUNTIFS(Data!$D$2:$D$66,"Futurist",Data!$H$2:$H$66,"&lt;2000",Data!$M$2:$M$66,"&lt;"&amp;'Cumulative distributions'!$A130)/COUNTIFS(Data!$M$2:$M$66,"&gt;0",Data!$D$2:$D$66,"Futurist",Data!$H$2:$H$66,"&lt;2000")</f>
        <v>0.75</v>
      </c>
      <c r="J130">
        <f>COUNTIFS(Data!$D$2:$D$66,"Futurist",Data!$H$2:$H$66,"&gt;1999",Data!$M$2:$M$66,"&lt;"&amp;'Cumulative distributions'!$A130)/COUNTIFS(Data!$M$2:$M$66,"&gt;0",Data!$D$2:$D$66,"Futurist",Data!$H$2:$H$66,"&gt;1999")</f>
        <v>0.8571428571428571</v>
      </c>
      <c r="K130">
        <f>COUNTIFS(Data!$D$2:$D$66,"Other",Data!$H$2:$H$66,"&lt;2000",Data!$M$2:$M$66,"&lt;"&amp;'Cumulative distributions'!$A130)/COUNTIFS(Data!$M$2:$M$66,"&gt;0",Data!$D$2:$D$66,"Other",Data!$H$2:$H$66,"&lt;2000")</f>
        <v>0.6666666666666666</v>
      </c>
      <c r="L130">
        <f>COUNTIFS(Data!$D$2:$D$66,"Other",Data!$H$2:$H$66,"&gt;1999",Data!$M$2:$M$66,"&lt;"&amp;'Cumulative distributions'!$A130)/COUNTIFS(Data!$M$2:$M$66,"&gt;0",Data!$D$2:$D$66,"Other",Data!$H$2:$H$66,"&gt;1999")</f>
        <v>0.4</v>
      </c>
      <c r="N130">
        <f>COUNTIFS(Data!$D$2:$D$66,"AGI",Data!$M$2:$M$66,"&lt;"&amp;'Cumulative distributions'!$A130)/COUNTIFS(Data!$M$2:$M$66,"&gt;0",Data!$D$2:$D$66,"AGI")</f>
        <v>0.9230769230769231</v>
      </c>
      <c r="O130">
        <f>COUNTIFS(Data!$D$2:$D$66,"AI",Data!$M$2:$M$66,"&lt;"&amp;'Cumulative distributions'!$A130)/COUNTIFS(Data!$M$2:$M$66,"&gt;0",Data!$D$2:$D$66,"AI")</f>
        <v>0.7727272727272727</v>
      </c>
      <c r="P130">
        <f>COUNTIFS(Data!$D$2:$D$66,"Futurist",Data!$M$2:$M$66,"&lt;"&amp;'Cumulative distributions'!$A130)/COUNTIFS(Data!$M$2:$M$66,"&gt;0",Data!$D$2:$D$66,"Futurist")</f>
        <v>0.8</v>
      </c>
      <c r="Q130">
        <f>COUNTIFS(Data!$D$2:$D$66,"Other",Data!$M$2:$M$66,"&lt;"&amp;'Cumulative distributions'!$A130)/COUNTIFS(Data!$M$2:$M$66,"&gt;0",Data!$D$2:$D$66,"Other")</f>
        <v>0.5</v>
      </c>
      <c r="S130">
        <f>COUNTIFS(Data!$H$2:$H$66,"&lt;2000",Data!$M$2:$M$66,"&lt;"&amp;'Cumulative distributions'!$A130)/COUNTIFS(Data!$M$2:$M$66,"&gt;0",Data!$H$2:$H$66,"&lt;2000")</f>
        <v>0.8333333333333334</v>
      </c>
      <c r="T130">
        <f>COUNTIFS(Data!$H$2:$H$66,"&gt;1999",Data!$M$2:$M$66,"&lt;"&amp;'Cumulative distributions'!$A130)/COUNTIFS(Data!$M$2:$M$66,"&gt;0",Data!$H$2:$H$66,"&gt;1999")</f>
        <v>0.75</v>
      </c>
      <c r="V130">
        <f>COUNTIFS(Data!$AD$2:$AD$66,1,Data!$H$2:$H$66,"&gt;1999",Data!$M$2:$M$66,"&lt;"&amp;'Cumulative distributions'!$A130)/COUNTIFS(Data!$M$2:$M$66,"&gt;0",Data!$AD$2:$AD$66,1,Data!$H$2:$H$66,"&gt;1999")</f>
        <v>0.7727272727272727</v>
      </c>
      <c r="W130">
        <f>COUNTIFS(Data!$AD$2:$AD$66,0,Data!$H$2:$H$66,"&gt;1999",Data!$M$2:$M$66,"&lt;"&amp;'Cumulative distributions'!$A130)/COUNTIFS(Data!$M$2:$M$66,"&gt;0",Data!$AD$2:$AD$66,0,Data!$H$2:$H$66,"&gt;1999")</f>
        <v>0.7272727272727273</v>
      </c>
      <c r="AH130">
        <f t="shared" si="1"/>
        <v>2026</v>
      </c>
    </row>
    <row r="131" spans="1:34" ht="12.75">
      <c r="A131">
        <v>2089</v>
      </c>
      <c r="B131">
        <f>COUNTIF(Data!$M$2:$M$66,"&lt;"&amp;A131)/COUNT(Data!$M$2:$M$66)</f>
        <v>0.7758620689655172</v>
      </c>
      <c r="C131">
        <f>COUNTIF(Data!$L$2:$L$66,"&lt;"&amp;A131)/COUNT(Data!$L$2:$L$66)</f>
        <v>0.8113207547169812</v>
      </c>
      <c r="E131">
        <f>COUNTIFS(Data!$D$2:$D$66,"AI",Data!$H$2:$H$66,"&lt;2000",Data!$M$2:$M$66,"&lt;"&amp;'Cumulative distributions'!$A131)/COUNTIFS(Data!$M$2:$M$66,"&gt;0",Data!$D$2:$D$66,"AI",Data!$H$2:$H$66,"&lt;2000")</f>
        <v>1</v>
      </c>
      <c r="F131">
        <f>COUNTIFS(Data!$D$2:$D$66,"AI",Data!$H$2:$H$66,"&gt;1999",Data!$M$2:$M$66,"&lt;"&amp;'Cumulative distributions'!$A131)/COUNTIFS(Data!$M$2:$M$66,"&gt;0",Data!$D$2:$D$66,"AI",Data!$H$2:$H$66,"&gt;1999")</f>
        <v>0.6666666666666666</v>
      </c>
      <c r="G131" t="e">
        <f>COUNTIFS(Data!$D$2:$D$66,"AGI",Data!$H$2:$H$66,"&lt;2000",Data!$M$2:$M$66,"&lt;"&amp;'Cumulative distributions'!$A131)/COUNTIFS(Data!$M$2:$M$66,"&gt;0",Data!$D$2:$D$66,"AGI",Data!$H$2:$H$66,"&lt;2000")</f>
        <v>#DIV/0!</v>
      </c>
      <c r="H131">
        <f>COUNTIFS(Data!$D$2:$D$66,"AGI",Data!$H$2:$H$66,"&gt;1999",Data!$M$2:$M$66,"&lt;"&amp;'Cumulative distributions'!$A131)/COUNTIFS(Data!$M$2:$M$66,"&gt;0",Data!$D$2:$D$66,"AGI",Data!$H$2:$H$66,"&gt;1999")</f>
        <v>0.9230769230769231</v>
      </c>
      <c r="I131">
        <f>COUNTIFS(Data!$D$2:$D$66,"Futurist",Data!$H$2:$H$66,"&lt;2000",Data!$M$2:$M$66,"&lt;"&amp;'Cumulative distributions'!$A131)/COUNTIFS(Data!$M$2:$M$66,"&gt;0",Data!$D$2:$D$66,"Futurist",Data!$H$2:$H$66,"&lt;2000")</f>
        <v>0.75</v>
      </c>
      <c r="J131">
        <f>COUNTIFS(Data!$D$2:$D$66,"Futurist",Data!$H$2:$H$66,"&gt;1999",Data!$M$2:$M$66,"&lt;"&amp;'Cumulative distributions'!$A131)/COUNTIFS(Data!$M$2:$M$66,"&gt;0",Data!$D$2:$D$66,"Futurist",Data!$H$2:$H$66,"&gt;1999")</f>
        <v>0.8571428571428571</v>
      </c>
      <c r="K131">
        <f>COUNTIFS(Data!$D$2:$D$66,"Other",Data!$H$2:$H$66,"&lt;2000",Data!$M$2:$M$66,"&lt;"&amp;'Cumulative distributions'!$A131)/COUNTIFS(Data!$M$2:$M$66,"&gt;0",Data!$D$2:$D$66,"Other",Data!$H$2:$H$66,"&lt;2000")</f>
        <v>0.6666666666666666</v>
      </c>
      <c r="L131">
        <f>COUNTIFS(Data!$D$2:$D$66,"Other",Data!$H$2:$H$66,"&gt;1999",Data!$M$2:$M$66,"&lt;"&amp;'Cumulative distributions'!$A131)/COUNTIFS(Data!$M$2:$M$66,"&gt;0",Data!$D$2:$D$66,"Other",Data!$H$2:$H$66,"&gt;1999")</f>
        <v>0.4</v>
      </c>
      <c r="N131">
        <f>COUNTIFS(Data!$D$2:$D$66,"AGI",Data!$M$2:$M$66,"&lt;"&amp;'Cumulative distributions'!$A131)/COUNTIFS(Data!$M$2:$M$66,"&gt;0",Data!$D$2:$D$66,"AGI")</f>
        <v>0.9230769230769231</v>
      </c>
      <c r="O131">
        <f>COUNTIFS(Data!$D$2:$D$66,"AI",Data!$M$2:$M$66,"&lt;"&amp;'Cumulative distributions'!$A131)/COUNTIFS(Data!$M$2:$M$66,"&gt;0",Data!$D$2:$D$66,"AI")</f>
        <v>0.7727272727272727</v>
      </c>
      <c r="P131">
        <f>COUNTIFS(Data!$D$2:$D$66,"Futurist",Data!$M$2:$M$66,"&lt;"&amp;'Cumulative distributions'!$A131)/COUNTIFS(Data!$M$2:$M$66,"&gt;0",Data!$D$2:$D$66,"Futurist")</f>
        <v>0.8</v>
      </c>
      <c r="Q131">
        <f>COUNTIFS(Data!$D$2:$D$66,"Other",Data!$M$2:$M$66,"&lt;"&amp;'Cumulative distributions'!$A131)/COUNTIFS(Data!$M$2:$M$66,"&gt;0",Data!$D$2:$D$66,"Other")</f>
        <v>0.5</v>
      </c>
      <c r="S131">
        <f>COUNTIFS(Data!$H$2:$H$66,"&lt;2000",Data!$M$2:$M$66,"&lt;"&amp;'Cumulative distributions'!$A131)/COUNTIFS(Data!$M$2:$M$66,"&gt;0",Data!$H$2:$H$66,"&lt;2000")</f>
        <v>0.8333333333333334</v>
      </c>
      <c r="T131">
        <f>COUNTIFS(Data!$H$2:$H$66,"&gt;1999",Data!$M$2:$M$66,"&lt;"&amp;'Cumulative distributions'!$A131)/COUNTIFS(Data!$M$2:$M$66,"&gt;0",Data!$H$2:$H$66,"&gt;1999")</f>
        <v>0.75</v>
      </c>
      <c r="V131">
        <f>COUNTIFS(Data!$AD$2:$AD$66,1,Data!$H$2:$H$66,"&gt;1999",Data!$M$2:$M$66,"&lt;"&amp;'Cumulative distributions'!$A131)/COUNTIFS(Data!$M$2:$M$66,"&gt;0",Data!$AD$2:$AD$66,1,Data!$H$2:$H$66,"&gt;1999")</f>
        <v>0.7727272727272727</v>
      </c>
      <c r="W131">
        <f>COUNTIFS(Data!$AD$2:$AD$66,0,Data!$H$2:$H$66,"&gt;1999",Data!$M$2:$M$66,"&lt;"&amp;'Cumulative distributions'!$A131)/COUNTIFS(Data!$M$2:$M$66,"&gt;0",Data!$AD$2:$AD$66,0,Data!$H$2:$H$66,"&gt;1999")</f>
        <v>0.7272727272727273</v>
      </c>
      <c r="AH131">
        <f t="shared" si="1"/>
        <v>2026</v>
      </c>
    </row>
    <row r="132" spans="1:34" ht="12.75">
      <c r="A132">
        <v>2090</v>
      </c>
      <c r="B132">
        <f>COUNTIF(Data!$M$2:$M$66,"&lt;"&amp;A132)/COUNT(Data!$M$2:$M$66)</f>
        <v>0.7758620689655172</v>
      </c>
      <c r="C132">
        <f>COUNTIF(Data!$L$2:$L$66,"&lt;"&amp;A132)/COUNT(Data!$L$2:$L$66)</f>
        <v>0.8113207547169812</v>
      </c>
      <c r="E132">
        <f>COUNTIFS(Data!$D$2:$D$66,"AI",Data!$H$2:$H$66,"&lt;2000",Data!$M$2:$M$66,"&lt;"&amp;'Cumulative distributions'!$A132)/COUNTIFS(Data!$M$2:$M$66,"&gt;0",Data!$D$2:$D$66,"AI",Data!$H$2:$H$66,"&lt;2000")</f>
        <v>1</v>
      </c>
      <c r="F132">
        <f>COUNTIFS(Data!$D$2:$D$66,"AI",Data!$H$2:$H$66,"&gt;1999",Data!$M$2:$M$66,"&lt;"&amp;'Cumulative distributions'!$A132)/COUNTIFS(Data!$M$2:$M$66,"&gt;0",Data!$D$2:$D$66,"AI",Data!$H$2:$H$66,"&gt;1999")</f>
        <v>0.6666666666666666</v>
      </c>
      <c r="G132" t="e">
        <f>COUNTIFS(Data!$D$2:$D$66,"AGI",Data!$H$2:$H$66,"&lt;2000",Data!$M$2:$M$66,"&lt;"&amp;'Cumulative distributions'!$A132)/COUNTIFS(Data!$M$2:$M$66,"&gt;0",Data!$D$2:$D$66,"AGI",Data!$H$2:$H$66,"&lt;2000")</f>
        <v>#DIV/0!</v>
      </c>
      <c r="H132">
        <f>COUNTIFS(Data!$D$2:$D$66,"AGI",Data!$H$2:$H$66,"&gt;1999",Data!$M$2:$M$66,"&lt;"&amp;'Cumulative distributions'!$A132)/COUNTIFS(Data!$M$2:$M$66,"&gt;0",Data!$D$2:$D$66,"AGI",Data!$H$2:$H$66,"&gt;1999")</f>
        <v>0.9230769230769231</v>
      </c>
      <c r="I132">
        <f>COUNTIFS(Data!$D$2:$D$66,"Futurist",Data!$H$2:$H$66,"&lt;2000",Data!$M$2:$M$66,"&lt;"&amp;'Cumulative distributions'!$A132)/COUNTIFS(Data!$M$2:$M$66,"&gt;0",Data!$D$2:$D$66,"Futurist",Data!$H$2:$H$66,"&lt;2000")</f>
        <v>0.75</v>
      </c>
      <c r="J132">
        <f>COUNTIFS(Data!$D$2:$D$66,"Futurist",Data!$H$2:$H$66,"&gt;1999",Data!$M$2:$M$66,"&lt;"&amp;'Cumulative distributions'!$A132)/COUNTIFS(Data!$M$2:$M$66,"&gt;0",Data!$D$2:$D$66,"Futurist",Data!$H$2:$H$66,"&gt;1999")</f>
        <v>0.8571428571428571</v>
      </c>
      <c r="K132">
        <f>COUNTIFS(Data!$D$2:$D$66,"Other",Data!$H$2:$H$66,"&lt;2000",Data!$M$2:$M$66,"&lt;"&amp;'Cumulative distributions'!$A132)/COUNTIFS(Data!$M$2:$M$66,"&gt;0",Data!$D$2:$D$66,"Other",Data!$H$2:$H$66,"&lt;2000")</f>
        <v>0.6666666666666666</v>
      </c>
      <c r="L132">
        <f>COUNTIFS(Data!$D$2:$D$66,"Other",Data!$H$2:$H$66,"&gt;1999",Data!$M$2:$M$66,"&lt;"&amp;'Cumulative distributions'!$A132)/COUNTIFS(Data!$M$2:$M$66,"&gt;0",Data!$D$2:$D$66,"Other",Data!$H$2:$H$66,"&gt;1999")</f>
        <v>0.4</v>
      </c>
      <c r="N132">
        <f>COUNTIFS(Data!$D$2:$D$66,"AGI",Data!$M$2:$M$66,"&lt;"&amp;'Cumulative distributions'!$A132)/COUNTIFS(Data!$M$2:$M$66,"&gt;0",Data!$D$2:$D$66,"AGI")</f>
        <v>0.9230769230769231</v>
      </c>
      <c r="O132">
        <f>COUNTIFS(Data!$D$2:$D$66,"AI",Data!$M$2:$M$66,"&lt;"&amp;'Cumulative distributions'!$A132)/COUNTIFS(Data!$M$2:$M$66,"&gt;0",Data!$D$2:$D$66,"AI")</f>
        <v>0.7727272727272727</v>
      </c>
      <c r="P132">
        <f>COUNTIFS(Data!$D$2:$D$66,"Futurist",Data!$M$2:$M$66,"&lt;"&amp;'Cumulative distributions'!$A132)/COUNTIFS(Data!$M$2:$M$66,"&gt;0",Data!$D$2:$D$66,"Futurist")</f>
        <v>0.8</v>
      </c>
      <c r="Q132">
        <f>COUNTIFS(Data!$D$2:$D$66,"Other",Data!$M$2:$M$66,"&lt;"&amp;'Cumulative distributions'!$A132)/COUNTIFS(Data!$M$2:$M$66,"&gt;0",Data!$D$2:$D$66,"Other")</f>
        <v>0.5</v>
      </c>
      <c r="S132">
        <f>COUNTIFS(Data!$H$2:$H$66,"&lt;2000",Data!$M$2:$M$66,"&lt;"&amp;'Cumulative distributions'!$A132)/COUNTIFS(Data!$M$2:$M$66,"&gt;0",Data!$H$2:$H$66,"&lt;2000")</f>
        <v>0.8333333333333334</v>
      </c>
      <c r="T132">
        <f>COUNTIFS(Data!$H$2:$H$66,"&gt;1999",Data!$M$2:$M$66,"&lt;"&amp;'Cumulative distributions'!$A132)/COUNTIFS(Data!$M$2:$M$66,"&gt;0",Data!$H$2:$H$66,"&gt;1999")</f>
        <v>0.75</v>
      </c>
      <c r="V132">
        <f>COUNTIFS(Data!$AD$2:$AD$66,1,Data!$H$2:$H$66,"&gt;1999",Data!$M$2:$M$66,"&lt;"&amp;'Cumulative distributions'!$A132)/COUNTIFS(Data!$M$2:$M$66,"&gt;0",Data!$AD$2:$AD$66,1,Data!$H$2:$H$66,"&gt;1999")</f>
        <v>0.7727272727272727</v>
      </c>
      <c r="W132">
        <f>COUNTIFS(Data!$AD$2:$AD$66,0,Data!$H$2:$H$66,"&gt;1999",Data!$M$2:$M$66,"&lt;"&amp;'Cumulative distributions'!$A132)/COUNTIFS(Data!$M$2:$M$66,"&gt;0",Data!$AD$2:$AD$66,0,Data!$H$2:$H$66,"&gt;1999")</f>
        <v>0.7272727272727273</v>
      </c>
      <c r="AH132">
        <f aca="true" t="shared" si="2" ref="AH132:AH195">IF(AND(V132&gt;0.1,(NOT(V131&gt;0.1))),A132,AH131)</f>
        <v>2026</v>
      </c>
    </row>
    <row r="133" spans="1:34" ht="12.75">
      <c r="A133">
        <v>2091</v>
      </c>
      <c r="B133">
        <f>COUNTIF(Data!$M$2:$M$66,"&lt;"&amp;A133)/COUNT(Data!$M$2:$M$66)</f>
        <v>0.7758620689655172</v>
      </c>
      <c r="C133">
        <f>COUNTIF(Data!$L$2:$L$66,"&lt;"&amp;A133)/COUNT(Data!$L$2:$L$66)</f>
        <v>0.8113207547169812</v>
      </c>
      <c r="E133">
        <f>COUNTIFS(Data!$D$2:$D$66,"AI",Data!$H$2:$H$66,"&lt;2000",Data!$M$2:$M$66,"&lt;"&amp;'Cumulative distributions'!$A133)/COUNTIFS(Data!$M$2:$M$66,"&gt;0",Data!$D$2:$D$66,"AI",Data!$H$2:$H$66,"&lt;2000")</f>
        <v>1</v>
      </c>
      <c r="F133">
        <f>COUNTIFS(Data!$D$2:$D$66,"AI",Data!$H$2:$H$66,"&gt;1999",Data!$M$2:$M$66,"&lt;"&amp;'Cumulative distributions'!$A133)/COUNTIFS(Data!$M$2:$M$66,"&gt;0",Data!$D$2:$D$66,"AI",Data!$H$2:$H$66,"&gt;1999")</f>
        <v>0.6666666666666666</v>
      </c>
      <c r="G133" t="e">
        <f>COUNTIFS(Data!$D$2:$D$66,"AGI",Data!$H$2:$H$66,"&lt;2000",Data!$M$2:$M$66,"&lt;"&amp;'Cumulative distributions'!$A133)/COUNTIFS(Data!$M$2:$M$66,"&gt;0",Data!$D$2:$D$66,"AGI",Data!$H$2:$H$66,"&lt;2000")</f>
        <v>#DIV/0!</v>
      </c>
      <c r="H133">
        <f>COUNTIFS(Data!$D$2:$D$66,"AGI",Data!$H$2:$H$66,"&gt;1999",Data!$M$2:$M$66,"&lt;"&amp;'Cumulative distributions'!$A133)/COUNTIFS(Data!$M$2:$M$66,"&gt;0",Data!$D$2:$D$66,"AGI",Data!$H$2:$H$66,"&gt;1999")</f>
        <v>0.9230769230769231</v>
      </c>
      <c r="I133">
        <f>COUNTIFS(Data!$D$2:$D$66,"Futurist",Data!$H$2:$H$66,"&lt;2000",Data!$M$2:$M$66,"&lt;"&amp;'Cumulative distributions'!$A133)/COUNTIFS(Data!$M$2:$M$66,"&gt;0",Data!$D$2:$D$66,"Futurist",Data!$H$2:$H$66,"&lt;2000")</f>
        <v>0.75</v>
      </c>
      <c r="J133">
        <f>COUNTIFS(Data!$D$2:$D$66,"Futurist",Data!$H$2:$H$66,"&gt;1999",Data!$M$2:$M$66,"&lt;"&amp;'Cumulative distributions'!$A133)/COUNTIFS(Data!$M$2:$M$66,"&gt;0",Data!$D$2:$D$66,"Futurist",Data!$H$2:$H$66,"&gt;1999")</f>
        <v>0.8571428571428571</v>
      </c>
      <c r="K133">
        <f>COUNTIFS(Data!$D$2:$D$66,"Other",Data!$H$2:$H$66,"&lt;2000",Data!$M$2:$M$66,"&lt;"&amp;'Cumulative distributions'!$A133)/COUNTIFS(Data!$M$2:$M$66,"&gt;0",Data!$D$2:$D$66,"Other",Data!$H$2:$H$66,"&lt;2000")</f>
        <v>0.6666666666666666</v>
      </c>
      <c r="L133">
        <f>COUNTIFS(Data!$D$2:$D$66,"Other",Data!$H$2:$H$66,"&gt;1999",Data!$M$2:$M$66,"&lt;"&amp;'Cumulative distributions'!$A133)/COUNTIFS(Data!$M$2:$M$66,"&gt;0",Data!$D$2:$D$66,"Other",Data!$H$2:$H$66,"&gt;1999")</f>
        <v>0.4</v>
      </c>
      <c r="N133">
        <f>COUNTIFS(Data!$D$2:$D$66,"AGI",Data!$M$2:$M$66,"&lt;"&amp;'Cumulative distributions'!$A133)/COUNTIFS(Data!$M$2:$M$66,"&gt;0",Data!$D$2:$D$66,"AGI")</f>
        <v>0.9230769230769231</v>
      </c>
      <c r="O133">
        <f>COUNTIFS(Data!$D$2:$D$66,"AI",Data!$M$2:$M$66,"&lt;"&amp;'Cumulative distributions'!$A133)/COUNTIFS(Data!$M$2:$M$66,"&gt;0",Data!$D$2:$D$66,"AI")</f>
        <v>0.7727272727272727</v>
      </c>
      <c r="P133">
        <f>COUNTIFS(Data!$D$2:$D$66,"Futurist",Data!$M$2:$M$66,"&lt;"&amp;'Cumulative distributions'!$A133)/COUNTIFS(Data!$M$2:$M$66,"&gt;0",Data!$D$2:$D$66,"Futurist")</f>
        <v>0.8</v>
      </c>
      <c r="Q133">
        <f>COUNTIFS(Data!$D$2:$D$66,"Other",Data!$M$2:$M$66,"&lt;"&amp;'Cumulative distributions'!$A133)/COUNTIFS(Data!$M$2:$M$66,"&gt;0",Data!$D$2:$D$66,"Other")</f>
        <v>0.5</v>
      </c>
      <c r="S133">
        <f>COUNTIFS(Data!$H$2:$H$66,"&lt;2000",Data!$M$2:$M$66,"&lt;"&amp;'Cumulative distributions'!$A133)/COUNTIFS(Data!$M$2:$M$66,"&gt;0",Data!$H$2:$H$66,"&lt;2000")</f>
        <v>0.8333333333333334</v>
      </c>
      <c r="T133">
        <f>COUNTIFS(Data!$H$2:$H$66,"&gt;1999",Data!$M$2:$M$66,"&lt;"&amp;'Cumulative distributions'!$A133)/COUNTIFS(Data!$M$2:$M$66,"&gt;0",Data!$H$2:$H$66,"&gt;1999")</f>
        <v>0.75</v>
      </c>
      <c r="V133">
        <f>COUNTIFS(Data!$AD$2:$AD$66,1,Data!$H$2:$H$66,"&gt;1999",Data!$M$2:$M$66,"&lt;"&amp;'Cumulative distributions'!$A133)/COUNTIFS(Data!$M$2:$M$66,"&gt;0",Data!$AD$2:$AD$66,1,Data!$H$2:$H$66,"&gt;1999")</f>
        <v>0.7727272727272727</v>
      </c>
      <c r="W133">
        <f>COUNTIFS(Data!$AD$2:$AD$66,0,Data!$H$2:$H$66,"&gt;1999",Data!$M$2:$M$66,"&lt;"&amp;'Cumulative distributions'!$A133)/COUNTIFS(Data!$M$2:$M$66,"&gt;0",Data!$AD$2:$AD$66,0,Data!$H$2:$H$66,"&gt;1999")</f>
        <v>0.7272727272727273</v>
      </c>
      <c r="AH133">
        <f t="shared" si="2"/>
        <v>2026</v>
      </c>
    </row>
    <row r="134" spans="1:34" ht="12.75">
      <c r="A134">
        <v>2092</v>
      </c>
      <c r="B134">
        <f>COUNTIF(Data!$M$2:$M$66,"&lt;"&amp;A134)/COUNT(Data!$M$2:$M$66)</f>
        <v>0.7758620689655172</v>
      </c>
      <c r="C134">
        <f>COUNTIF(Data!$L$2:$L$66,"&lt;"&amp;A134)/COUNT(Data!$L$2:$L$66)</f>
        <v>0.8113207547169812</v>
      </c>
      <c r="E134">
        <f>COUNTIFS(Data!$D$2:$D$66,"AI",Data!$H$2:$H$66,"&lt;2000",Data!$M$2:$M$66,"&lt;"&amp;'Cumulative distributions'!$A134)/COUNTIFS(Data!$M$2:$M$66,"&gt;0",Data!$D$2:$D$66,"AI",Data!$H$2:$H$66,"&lt;2000")</f>
        <v>1</v>
      </c>
      <c r="F134">
        <f>COUNTIFS(Data!$D$2:$D$66,"AI",Data!$H$2:$H$66,"&gt;1999",Data!$M$2:$M$66,"&lt;"&amp;'Cumulative distributions'!$A134)/COUNTIFS(Data!$M$2:$M$66,"&gt;0",Data!$D$2:$D$66,"AI",Data!$H$2:$H$66,"&gt;1999")</f>
        <v>0.6666666666666666</v>
      </c>
      <c r="G134" t="e">
        <f>COUNTIFS(Data!$D$2:$D$66,"AGI",Data!$H$2:$H$66,"&lt;2000",Data!$M$2:$M$66,"&lt;"&amp;'Cumulative distributions'!$A134)/COUNTIFS(Data!$M$2:$M$66,"&gt;0",Data!$D$2:$D$66,"AGI",Data!$H$2:$H$66,"&lt;2000")</f>
        <v>#DIV/0!</v>
      </c>
      <c r="H134">
        <f>COUNTIFS(Data!$D$2:$D$66,"AGI",Data!$H$2:$H$66,"&gt;1999",Data!$M$2:$M$66,"&lt;"&amp;'Cumulative distributions'!$A134)/COUNTIFS(Data!$M$2:$M$66,"&gt;0",Data!$D$2:$D$66,"AGI",Data!$H$2:$H$66,"&gt;1999")</f>
        <v>0.9230769230769231</v>
      </c>
      <c r="I134">
        <f>COUNTIFS(Data!$D$2:$D$66,"Futurist",Data!$H$2:$H$66,"&lt;2000",Data!$M$2:$M$66,"&lt;"&amp;'Cumulative distributions'!$A134)/COUNTIFS(Data!$M$2:$M$66,"&gt;0",Data!$D$2:$D$66,"Futurist",Data!$H$2:$H$66,"&lt;2000")</f>
        <v>0.75</v>
      </c>
      <c r="J134">
        <f>COUNTIFS(Data!$D$2:$D$66,"Futurist",Data!$H$2:$H$66,"&gt;1999",Data!$M$2:$M$66,"&lt;"&amp;'Cumulative distributions'!$A134)/COUNTIFS(Data!$M$2:$M$66,"&gt;0",Data!$D$2:$D$66,"Futurist",Data!$H$2:$H$66,"&gt;1999")</f>
        <v>0.8571428571428571</v>
      </c>
      <c r="K134">
        <f>COUNTIFS(Data!$D$2:$D$66,"Other",Data!$H$2:$H$66,"&lt;2000",Data!$M$2:$M$66,"&lt;"&amp;'Cumulative distributions'!$A134)/COUNTIFS(Data!$M$2:$M$66,"&gt;0",Data!$D$2:$D$66,"Other",Data!$H$2:$H$66,"&lt;2000")</f>
        <v>0.6666666666666666</v>
      </c>
      <c r="L134">
        <f>COUNTIFS(Data!$D$2:$D$66,"Other",Data!$H$2:$H$66,"&gt;1999",Data!$M$2:$M$66,"&lt;"&amp;'Cumulative distributions'!$A134)/COUNTIFS(Data!$M$2:$M$66,"&gt;0",Data!$D$2:$D$66,"Other",Data!$H$2:$H$66,"&gt;1999")</f>
        <v>0.4</v>
      </c>
      <c r="N134">
        <f>COUNTIFS(Data!$D$2:$D$66,"AGI",Data!$M$2:$M$66,"&lt;"&amp;'Cumulative distributions'!$A134)/COUNTIFS(Data!$M$2:$M$66,"&gt;0",Data!$D$2:$D$66,"AGI")</f>
        <v>0.9230769230769231</v>
      </c>
      <c r="O134">
        <f>COUNTIFS(Data!$D$2:$D$66,"AI",Data!$M$2:$M$66,"&lt;"&amp;'Cumulative distributions'!$A134)/COUNTIFS(Data!$M$2:$M$66,"&gt;0",Data!$D$2:$D$66,"AI")</f>
        <v>0.7727272727272727</v>
      </c>
      <c r="P134">
        <f>COUNTIFS(Data!$D$2:$D$66,"Futurist",Data!$M$2:$M$66,"&lt;"&amp;'Cumulative distributions'!$A134)/COUNTIFS(Data!$M$2:$M$66,"&gt;0",Data!$D$2:$D$66,"Futurist")</f>
        <v>0.8</v>
      </c>
      <c r="Q134">
        <f>COUNTIFS(Data!$D$2:$D$66,"Other",Data!$M$2:$M$66,"&lt;"&amp;'Cumulative distributions'!$A134)/COUNTIFS(Data!$M$2:$M$66,"&gt;0",Data!$D$2:$D$66,"Other")</f>
        <v>0.5</v>
      </c>
      <c r="S134">
        <f>COUNTIFS(Data!$H$2:$H$66,"&lt;2000",Data!$M$2:$M$66,"&lt;"&amp;'Cumulative distributions'!$A134)/COUNTIFS(Data!$M$2:$M$66,"&gt;0",Data!$H$2:$H$66,"&lt;2000")</f>
        <v>0.8333333333333334</v>
      </c>
      <c r="T134">
        <f>COUNTIFS(Data!$H$2:$H$66,"&gt;1999",Data!$M$2:$M$66,"&lt;"&amp;'Cumulative distributions'!$A134)/COUNTIFS(Data!$M$2:$M$66,"&gt;0",Data!$H$2:$H$66,"&gt;1999")</f>
        <v>0.75</v>
      </c>
      <c r="V134">
        <f>COUNTIFS(Data!$AD$2:$AD$66,1,Data!$H$2:$H$66,"&gt;1999",Data!$M$2:$M$66,"&lt;"&amp;'Cumulative distributions'!$A134)/COUNTIFS(Data!$M$2:$M$66,"&gt;0",Data!$AD$2:$AD$66,1,Data!$H$2:$H$66,"&gt;1999")</f>
        <v>0.7727272727272727</v>
      </c>
      <c r="W134">
        <f>COUNTIFS(Data!$AD$2:$AD$66,0,Data!$H$2:$H$66,"&gt;1999",Data!$M$2:$M$66,"&lt;"&amp;'Cumulative distributions'!$A134)/COUNTIFS(Data!$M$2:$M$66,"&gt;0",Data!$AD$2:$AD$66,0,Data!$H$2:$H$66,"&gt;1999")</f>
        <v>0.7272727272727273</v>
      </c>
      <c r="AH134">
        <f t="shared" si="2"/>
        <v>2026</v>
      </c>
    </row>
    <row r="135" spans="1:34" ht="12.75">
      <c r="A135">
        <v>2093</v>
      </c>
      <c r="B135">
        <f>COUNTIF(Data!$M$2:$M$66,"&lt;"&amp;A135)/COUNT(Data!$M$2:$M$66)</f>
        <v>0.7931034482758621</v>
      </c>
      <c r="C135">
        <f>COUNTIF(Data!$L$2:$L$66,"&lt;"&amp;A135)/COUNT(Data!$L$2:$L$66)</f>
        <v>0.8113207547169812</v>
      </c>
      <c r="E135">
        <f>COUNTIFS(Data!$D$2:$D$66,"AI",Data!$H$2:$H$66,"&lt;2000",Data!$M$2:$M$66,"&lt;"&amp;'Cumulative distributions'!$A135)/COUNTIFS(Data!$M$2:$M$66,"&gt;0",Data!$D$2:$D$66,"AI",Data!$H$2:$H$66,"&lt;2000")</f>
        <v>1</v>
      </c>
      <c r="F135">
        <f>COUNTIFS(Data!$D$2:$D$66,"AI",Data!$H$2:$H$66,"&gt;1999",Data!$M$2:$M$66,"&lt;"&amp;'Cumulative distributions'!$A135)/COUNTIFS(Data!$M$2:$M$66,"&gt;0",Data!$D$2:$D$66,"AI",Data!$H$2:$H$66,"&gt;1999")</f>
        <v>0.7333333333333333</v>
      </c>
      <c r="G135" t="e">
        <f>COUNTIFS(Data!$D$2:$D$66,"AGI",Data!$H$2:$H$66,"&lt;2000",Data!$M$2:$M$66,"&lt;"&amp;'Cumulative distributions'!$A135)/COUNTIFS(Data!$M$2:$M$66,"&gt;0",Data!$D$2:$D$66,"AGI",Data!$H$2:$H$66,"&lt;2000")</f>
        <v>#DIV/0!</v>
      </c>
      <c r="H135">
        <f>COUNTIFS(Data!$D$2:$D$66,"AGI",Data!$H$2:$H$66,"&gt;1999",Data!$M$2:$M$66,"&lt;"&amp;'Cumulative distributions'!$A135)/COUNTIFS(Data!$M$2:$M$66,"&gt;0",Data!$D$2:$D$66,"AGI",Data!$H$2:$H$66,"&gt;1999")</f>
        <v>0.9230769230769231</v>
      </c>
      <c r="I135">
        <f>COUNTIFS(Data!$D$2:$D$66,"Futurist",Data!$H$2:$H$66,"&lt;2000",Data!$M$2:$M$66,"&lt;"&amp;'Cumulative distributions'!$A135)/COUNTIFS(Data!$M$2:$M$66,"&gt;0",Data!$D$2:$D$66,"Futurist",Data!$H$2:$H$66,"&lt;2000")</f>
        <v>0.75</v>
      </c>
      <c r="J135">
        <f>COUNTIFS(Data!$D$2:$D$66,"Futurist",Data!$H$2:$H$66,"&gt;1999",Data!$M$2:$M$66,"&lt;"&amp;'Cumulative distributions'!$A135)/COUNTIFS(Data!$M$2:$M$66,"&gt;0",Data!$D$2:$D$66,"Futurist",Data!$H$2:$H$66,"&gt;1999")</f>
        <v>0.8571428571428571</v>
      </c>
      <c r="K135">
        <f>COUNTIFS(Data!$D$2:$D$66,"Other",Data!$H$2:$H$66,"&lt;2000",Data!$M$2:$M$66,"&lt;"&amp;'Cumulative distributions'!$A135)/COUNTIFS(Data!$M$2:$M$66,"&gt;0",Data!$D$2:$D$66,"Other",Data!$H$2:$H$66,"&lt;2000")</f>
        <v>0.6666666666666666</v>
      </c>
      <c r="L135">
        <f>COUNTIFS(Data!$D$2:$D$66,"Other",Data!$H$2:$H$66,"&gt;1999",Data!$M$2:$M$66,"&lt;"&amp;'Cumulative distributions'!$A135)/COUNTIFS(Data!$M$2:$M$66,"&gt;0",Data!$D$2:$D$66,"Other",Data!$H$2:$H$66,"&gt;1999")</f>
        <v>0.4</v>
      </c>
      <c r="N135">
        <f>COUNTIFS(Data!$D$2:$D$66,"AGI",Data!$M$2:$M$66,"&lt;"&amp;'Cumulative distributions'!$A135)/COUNTIFS(Data!$M$2:$M$66,"&gt;0",Data!$D$2:$D$66,"AGI")</f>
        <v>0.9230769230769231</v>
      </c>
      <c r="O135">
        <f>COUNTIFS(Data!$D$2:$D$66,"AI",Data!$M$2:$M$66,"&lt;"&amp;'Cumulative distributions'!$A135)/COUNTIFS(Data!$M$2:$M$66,"&gt;0",Data!$D$2:$D$66,"AI")</f>
        <v>0.8181818181818182</v>
      </c>
      <c r="P135">
        <f>COUNTIFS(Data!$D$2:$D$66,"Futurist",Data!$M$2:$M$66,"&lt;"&amp;'Cumulative distributions'!$A135)/COUNTIFS(Data!$M$2:$M$66,"&gt;0",Data!$D$2:$D$66,"Futurist")</f>
        <v>0.8</v>
      </c>
      <c r="Q135">
        <f>COUNTIFS(Data!$D$2:$D$66,"Other",Data!$M$2:$M$66,"&lt;"&amp;'Cumulative distributions'!$A135)/COUNTIFS(Data!$M$2:$M$66,"&gt;0",Data!$D$2:$D$66,"Other")</f>
        <v>0.5</v>
      </c>
      <c r="S135">
        <f>COUNTIFS(Data!$H$2:$H$66,"&lt;2000",Data!$M$2:$M$66,"&lt;"&amp;'Cumulative distributions'!$A135)/COUNTIFS(Data!$M$2:$M$66,"&gt;0",Data!$H$2:$H$66,"&lt;2000")</f>
        <v>0.8333333333333334</v>
      </c>
      <c r="T135">
        <f>COUNTIFS(Data!$H$2:$H$66,"&gt;1999",Data!$M$2:$M$66,"&lt;"&amp;'Cumulative distributions'!$A135)/COUNTIFS(Data!$M$2:$M$66,"&gt;0",Data!$H$2:$H$66,"&gt;1999")</f>
        <v>0.775</v>
      </c>
      <c r="V135">
        <f>COUNTIFS(Data!$AD$2:$AD$66,1,Data!$H$2:$H$66,"&gt;1999",Data!$M$2:$M$66,"&lt;"&amp;'Cumulative distributions'!$A135)/COUNTIFS(Data!$M$2:$M$66,"&gt;0",Data!$AD$2:$AD$66,1,Data!$H$2:$H$66,"&gt;1999")</f>
        <v>0.8181818181818182</v>
      </c>
      <c r="W135">
        <f>COUNTIFS(Data!$AD$2:$AD$66,0,Data!$H$2:$H$66,"&gt;1999",Data!$M$2:$M$66,"&lt;"&amp;'Cumulative distributions'!$A135)/COUNTIFS(Data!$M$2:$M$66,"&gt;0",Data!$AD$2:$AD$66,0,Data!$H$2:$H$66,"&gt;1999")</f>
        <v>0.7272727272727273</v>
      </c>
      <c r="AH135">
        <f t="shared" si="2"/>
        <v>2026</v>
      </c>
    </row>
    <row r="136" spans="1:34" ht="12.75">
      <c r="A136">
        <v>2094</v>
      </c>
      <c r="B136">
        <f>COUNTIF(Data!$M$2:$M$66,"&lt;"&amp;A136)/COUNT(Data!$M$2:$M$66)</f>
        <v>0.7931034482758621</v>
      </c>
      <c r="C136">
        <f>COUNTIF(Data!$L$2:$L$66,"&lt;"&amp;A136)/COUNT(Data!$L$2:$L$66)</f>
        <v>0.8113207547169812</v>
      </c>
      <c r="E136">
        <f>COUNTIFS(Data!$D$2:$D$66,"AI",Data!$H$2:$H$66,"&lt;2000",Data!$M$2:$M$66,"&lt;"&amp;'Cumulative distributions'!$A136)/COUNTIFS(Data!$M$2:$M$66,"&gt;0",Data!$D$2:$D$66,"AI",Data!$H$2:$H$66,"&lt;2000")</f>
        <v>1</v>
      </c>
      <c r="F136">
        <f>COUNTIFS(Data!$D$2:$D$66,"AI",Data!$H$2:$H$66,"&gt;1999",Data!$M$2:$M$66,"&lt;"&amp;'Cumulative distributions'!$A136)/COUNTIFS(Data!$M$2:$M$66,"&gt;0",Data!$D$2:$D$66,"AI",Data!$H$2:$H$66,"&gt;1999")</f>
        <v>0.7333333333333333</v>
      </c>
      <c r="G136" t="e">
        <f>COUNTIFS(Data!$D$2:$D$66,"AGI",Data!$H$2:$H$66,"&lt;2000",Data!$M$2:$M$66,"&lt;"&amp;'Cumulative distributions'!$A136)/COUNTIFS(Data!$M$2:$M$66,"&gt;0",Data!$D$2:$D$66,"AGI",Data!$H$2:$H$66,"&lt;2000")</f>
        <v>#DIV/0!</v>
      </c>
      <c r="H136">
        <f>COUNTIFS(Data!$D$2:$D$66,"AGI",Data!$H$2:$H$66,"&gt;1999",Data!$M$2:$M$66,"&lt;"&amp;'Cumulative distributions'!$A136)/COUNTIFS(Data!$M$2:$M$66,"&gt;0",Data!$D$2:$D$66,"AGI",Data!$H$2:$H$66,"&gt;1999")</f>
        <v>0.9230769230769231</v>
      </c>
      <c r="I136">
        <f>COUNTIFS(Data!$D$2:$D$66,"Futurist",Data!$H$2:$H$66,"&lt;2000",Data!$M$2:$M$66,"&lt;"&amp;'Cumulative distributions'!$A136)/COUNTIFS(Data!$M$2:$M$66,"&gt;0",Data!$D$2:$D$66,"Futurist",Data!$H$2:$H$66,"&lt;2000")</f>
        <v>0.75</v>
      </c>
      <c r="J136">
        <f>COUNTIFS(Data!$D$2:$D$66,"Futurist",Data!$H$2:$H$66,"&gt;1999",Data!$M$2:$M$66,"&lt;"&amp;'Cumulative distributions'!$A136)/COUNTIFS(Data!$M$2:$M$66,"&gt;0",Data!$D$2:$D$66,"Futurist",Data!$H$2:$H$66,"&gt;1999")</f>
        <v>0.8571428571428571</v>
      </c>
      <c r="K136">
        <f>COUNTIFS(Data!$D$2:$D$66,"Other",Data!$H$2:$H$66,"&lt;2000",Data!$M$2:$M$66,"&lt;"&amp;'Cumulative distributions'!$A136)/COUNTIFS(Data!$M$2:$M$66,"&gt;0",Data!$D$2:$D$66,"Other",Data!$H$2:$H$66,"&lt;2000")</f>
        <v>0.6666666666666666</v>
      </c>
      <c r="L136">
        <f>COUNTIFS(Data!$D$2:$D$66,"Other",Data!$H$2:$H$66,"&gt;1999",Data!$M$2:$M$66,"&lt;"&amp;'Cumulative distributions'!$A136)/COUNTIFS(Data!$M$2:$M$66,"&gt;0",Data!$D$2:$D$66,"Other",Data!$H$2:$H$66,"&gt;1999")</f>
        <v>0.4</v>
      </c>
      <c r="N136">
        <f>COUNTIFS(Data!$D$2:$D$66,"AGI",Data!$M$2:$M$66,"&lt;"&amp;'Cumulative distributions'!$A136)/COUNTIFS(Data!$M$2:$M$66,"&gt;0",Data!$D$2:$D$66,"AGI")</f>
        <v>0.9230769230769231</v>
      </c>
      <c r="O136">
        <f>COUNTIFS(Data!$D$2:$D$66,"AI",Data!$M$2:$M$66,"&lt;"&amp;'Cumulative distributions'!$A136)/COUNTIFS(Data!$M$2:$M$66,"&gt;0",Data!$D$2:$D$66,"AI")</f>
        <v>0.8181818181818182</v>
      </c>
      <c r="P136">
        <f>COUNTIFS(Data!$D$2:$D$66,"Futurist",Data!$M$2:$M$66,"&lt;"&amp;'Cumulative distributions'!$A136)/COUNTIFS(Data!$M$2:$M$66,"&gt;0",Data!$D$2:$D$66,"Futurist")</f>
        <v>0.8</v>
      </c>
      <c r="Q136">
        <f>COUNTIFS(Data!$D$2:$D$66,"Other",Data!$M$2:$M$66,"&lt;"&amp;'Cumulative distributions'!$A136)/COUNTIFS(Data!$M$2:$M$66,"&gt;0",Data!$D$2:$D$66,"Other")</f>
        <v>0.5</v>
      </c>
      <c r="S136">
        <f>COUNTIFS(Data!$H$2:$H$66,"&lt;2000",Data!$M$2:$M$66,"&lt;"&amp;'Cumulative distributions'!$A136)/COUNTIFS(Data!$M$2:$M$66,"&gt;0",Data!$H$2:$H$66,"&lt;2000")</f>
        <v>0.8333333333333334</v>
      </c>
      <c r="T136">
        <f>COUNTIFS(Data!$H$2:$H$66,"&gt;1999",Data!$M$2:$M$66,"&lt;"&amp;'Cumulative distributions'!$A136)/COUNTIFS(Data!$M$2:$M$66,"&gt;0",Data!$H$2:$H$66,"&gt;1999")</f>
        <v>0.775</v>
      </c>
      <c r="V136">
        <f>COUNTIFS(Data!$AD$2:$AD$66,1,Data!$H$2:$H$66,"&gt;1999",Data!$M$2:$M$66,"&lt;"&amp;'Cumulative distributions'!$A136)/COUNTIFS(Data!$M$2:$M$66,"&gt;0",Data!$AD$2:$AD$66,1,Data!$H$2:$H$66,"&gt;1999")</f>
        <v>0.8181818181818182</v>
      </c>
      <c r="W136">
        <f>COUNTIFS(Data!$AD$2:$AD$66,0,Data!$H$2:$H$66,"&gt;1999",Data!$M$2:$M$66,"&lt;"&amp;'Cumulative distributions'!$A136)/COUNTIFS(Data!$M$2:$M$66,"&gt;0",Data!$AD$2:$AD$66,0,Data!$H$2:$H$66,"&gt;1999")</f>
        <v>0.7272727272727273</v>
      </c>
      <c r="AH136">
        <f t="shared" si="2"/>
        <v>2026</v>
      </c>
    </row>
    <row r="137" spans="1:34" ht="12.75">
      <c r="A137">
        <v>2095</v>
      </c>
      <c r="B137">
        <f>COUNTIF(Data!$M$2:$M$66,"&lt;"&amp;A137)/COUNT(Data!$M$2:$M$66)</f>
        <v>0.7931034482758621</v>
      </c>
      <c r="C137">
        <f>COUNTIF(Data!$L$2:$L$66,"&lt;"&amp;A137)/COUNT(Data!$L$2:$L$66)</f>
        <v>0.8113207547169812</v>
      </c>
      <c r="E137">
        <f>COUNTIFS(Data!$D$2:$D$66,"AI",Data!$H$2:$H$66,"&lt;2000",Data!$M$2:$M$66,"&lt;"&amp;'Cumulative distributions'!$A137)/COUNTIFS(Data!$M$2:$M$66,"&gt;0",Data!$D$2:$D$66,"AI",Data!$H$2:$H$66,"&lt;2000")</f>
        <v>1</v>
      </c>
      <c r="F137">
        <f>COUNTIFS(Data!$D$2:$D$66,"AI",Data!$H$2:$H$66,"&gt;1999",Data!$M$2:$M$66,"&lt;"&amp;'Cumulative distributions'!$A137)/COUNTIFS(Data!$M$2:$M$66,"&gt;0",Data!$D$2:$D$66,"AI",Data!$H$2:$H$66,"&gt;1999")</f>
        <v>0.7333333333333333</v>
      </c>
      <c r="G137" t="e">
        <f>COUNTIFS(Data!$D$2:$D$66,"AGI",Data!$H$2:$H$66,"&lt;2000",Data!$M$2:$M$66,"&lt;"&amp;'Cumulative distributions'!$A137)/COUNTIFS(Data!$M$2:$M$66,"&gt;0",Data!$D$2:$D$66,"AGI",Data!$H$2:$H$66,"&lt;2000")</f>
        <v>#DIV/0!</v>
      </c>
      <c r="H137">
        <f>COUNTIFS(Data!$D$2:$D$66,"AGI",Data!$H$2:$H$66,"&gt;1999",Data!$M$2:$M$66,"&lt;"&amp;'Cumulative distributions'!$A137)/COUNTIFS(Data!$M$2:$M$66,"&gt;0",Data!$D$2:$D$66,"AGI",Data!$H$2:$H$66,"&gt;1999")</f>
        <v>0.9230769230769231</v>
      </c>
      <c r="I137">
        <f>COUNTIFS(Data!$D$2:$D$66,"Futurist",Data!$H$2:$H$66,"&lt;2000",Data!$M$2:$M$66,"&lt;"&amp;'Cumulative distributions'!$A137)/COUNTIFS(Data!$M$2:$M$66,"&gt;0",Data!$D$2:$D$66,"Futurist",Data!$H$2:$H$66,"&lt;2000")</f>
        <v>0.75</v>
      </c>
      <c r="J137">
        <f>COUNTIFS(Data!$D$2:$D$66,"Futurist",Data!$H$2:$H$66,"&gt;1999",Data!$M$2:$M$66,"&lt;"&amp;'Cumulative distributions'!$A137)/COUNTIFS(Data!$M$2:$M$66,"&gt;0",Data!$D$2:$D$66,"Futurist",Data!$H$2:$H$66,"&gt;1999")</f>
        <v>0.8571428571428571</v>
      </c>
      <c r="K137">
        <f>COUNTIFS(Data!$D$2:$D$66,"Other",Data!$H$2:$H$66,"&lt;2000",Data!$M$2:$M$66,"&lt;"&amp;'Cumulative distributions'!$A137)/COUNTIFS(Data!$M$2:$M$66,"&gt;0",Data!$D$2:$D$66,"Other",Data!$H$2:$H$66,"&lt;2000")</f>
        <v>0.6666666666666666</v>
      </c>
      <c r="L137">
        <f>COUNTIFS(Data!$D$2:$D$66,"Other",Data!$H$2:$H$66,"&gt;1999",Data!$M$2:$M$66,"&lt;"&amp;'Cumulative distributions'!$A137)/COUNTIFS(Data!$M$2:$M$66,"&gt;0",Data!$D$2:$D$66,"Other",Data!$H$2:$H$66,"&gt;1999")</f>
        <v>0.4</v>
      </c>
      <c r="N137">
        <f>COUNTIFS(Data!$D$2:$D$66,"AGI",Data!$M$2:$M$66,"&lt;"&amp;'Cumulative distributions'!$A137)/COUNTIFS(Data!$M$2:$M$66,"&gt;0",Data!$D$2:$D$66,"AGI")</f>
        <v>0.9230769230769231</v>
      </c>
      <c r="O137">
        <f>COUNTIFS(Data!$D$2:$D$66,"AI",Data!$M$2:$M$66,"&lt;"&amp;'Cumulative distributions'!$A137)/COUNTIFS(Data!$M$2:$M$66,"&gt;0",Data!$D$2:$D$66,"AI")</f>
        <v>0.8181818181818182</v>
      </c>
      <c r="P137">
        <f>COUNTIFS(Data!$D$2:$D$66,"Futurist",Data!$M$2:$M$66,"&lt;"&amp;'Cumulative distributions'!$A137)/COUNTIFS(Data!$M$2:$M$66,"&gt;0",Data!$D$2:$D$66,"Futurist")</f>
        <v>0.8</v>
      </c>
      <c r="Q137">
        <f>COUNTIFS(Data!$D$2:$D$66,"Other",Data!$M$2:$M$66,"&lt;"&amp;'Cumulative distributions'!$A137)/COUNTIFS(Data!$M$2:$M$66,"&gt;0",Data!$D$2:$D$66,"Other")</f>
        <v>0.5</v>
      </c>
      <c r="S137">
        <f>COUNTIFS(Data!$H$2:$H$66,"&lt;2000",Data!$M$2:$M$66,"&lt;"&amp;'Cumulative distributions'!$A137)/COUNTIFS(Data!$M$2:$M$66,"&gt;0",Data!$H$2:$H$66,"&lt;2000")</f>
        <v>0.8333333333333334</v>
      </c>
      <c r="T137">
        <f>COUNTIFS(Data!$H$2:$H$66,"&gt;1999",Data!$M$2:$M$66,"&lt;"&amp;'Cumulative distributions'!$A137)/COUNTIFS(Data!$M$2:$M$66,"&gt;0",Data!$H$2:$H$66,"&gt;1999")</f>
        <v>0.775</v>
      </c>
      <c r="V137">
        <f>COUNTIFS(Data!$AD$2:$AD$66,1,Data!$H$2:$H$66,"&gt;1999",Data!$M$2:$M$66,"&lt;"&amp;'Cumulative distributions'!$A137)/COUNTIFS(Data!$M$2:$M$66,"&gt;0",Data!$AD$2:$AD$66,1,Data!$H$2:$H$66,"&gt;1999")</f>
        <v>0.8181818181818182</v>
      </c>
      <c r="W137">
        <f>COUNTIFS(Data!$AD$2:$AD$66,0,Data!$H$2:$H$66,"&gt;1999",Data!$M$2:$M$66,"&lt;"&amp;'Cumulative distributions'!$A137)/COUNTIFS(Data!$M$2:$M$66,"&gt;0",Data!$AD$2:$AD$66,0,Data!$H$2:$H$66,"&gt;1999")</f>
        <v>0.7272727272727273</v>
      </c>
      <c r="AH137">
        <f t="shared" si="2"/>
        <v>2026</v>
      </c>
    </row>
    <row r="138" spans="1:34" ht="12.75">
      <c r="A138">
        <v>2096</v>
      </c>
      <c r="B138">
        <f>COUNTIF(Data!$M$2:$M$66,"&lt;"&amp;A138)/COUNT(Data!$M$2:$M$66)</f>
        <v>0.7931034482758621</v>
      </c>
      <c r="C138">
        <f>COUNTIF(Data!$L$2:$L$66,"&lt;"&amp;A138)/COUNT(Data!$L$2:$L$66)</f>
        <v>0.8301886792452831</v>
      </c>
      <c r="E138">
        <f>COUNTIFS(Data!$D$2:$D$66,"AI",Data!$H$2:$H$66,"&lt;2000",Data!$M$2:$M$66,"&lt;"&amp;'Cumulative distributions'!$A138)/COUNTIFS(Data!$M$2:$M$66,"&gt;0",Data!$D$2:$D$66,"AI",Data!$H$2:$H$66,"&lt;2000")</f>
        <v>1</v>
      </c>
      <c r="F138">
        <f>COUNTIFS(Data!$D$2:$D$66,"AI",Data!$H$2:$H$66,"&gt;1999",Data!$M$2:$M$66,"&lt;"&amp;'Cumulative distributions'!$A138)/COUNTIFS(Data!$M$2:$M$66,"&gt;0",Data!$D$2:$D$66,"AI",Data!$H$2:$H$66,"&gt;1999")</f>
        <v>0.7333333333333333</v>
      </c>
      <c r="G138" t="e">
        <f>COUNTIFS(Data!$D$2:$D$66,"AGI",Data!$H$2:$H$66,"&lt;2000",Data!$M$2:$M$66,"&lt;"&amp;'Cumulative distributions'!$A138)/COUNTIFS(Data!$M$2:$M$66,"&gt;0",Data!$D$2:$D$66,"AGI",Data!$H$2:$H$66,"&lt;2000")</f>
        <v>#DIV/0!</v>
      </c>
      <c r="H138">
        <f>COUNTIFS(Data!$D$2:$D$66,"AGI",Data!$H$2:$H$66,"&gt;1999",Data!$M$2:$M$66,"&lt;"&amp;'Cumulative distributions'!$A138)/COUNTIFS(Data!$M$2:$M$66,"&gt;0",Data!$D$2:$D$66,"AGI",Data!$H$2:$H$66,"&gt;1999")</f>
        <v>0.9230769230769231</v>
      </c>
      <c r="I138">
        <f>COUNTIFS(Data!$D$2:$D$66,"Futurist",Data!$H$2:$H$66,"&lt;2000",Data!$M$2:$M$66,"&lt;"&amp;'Cumulative distributions'!$A138)/COUNTIFS(Data!$M$2:$M$66,"&gt;0",Data!$D$2:$D$66,"Futurist",Data!$H$2:$H$66,"&lt;2000")</f>
        <v>0.75</v>
      </c>
      <c r="J138">
        <f>COUNTIFS(Data!$D$2:$D$66,"Futurist",Data!$H$2:$H$66,"&gt;1999",Data!$M$2:$M$66,"&lt;"&amp;'Cumulative distributions'!$A138)/COUNTIFS(Data!$M$2:$M$66,"&gt;0",Data!$D$2:$D$66,"Futurist",Data!$H$2:$H$66,"&gt;1999")</f>
        <v>0.8571428571428571</v>
      </c>
      <c r="K138">
        <f>COUNTIFS(Data!$D$2:$D$66,"Other",Data!$H$2:$H$66,"&lt;2000",Data!$M$2:$M$66,"&lt;"&amp;'Cumulative distributions'!$A138)/COUNTIFS(Data!$M$2:$M$66,"&gt;0",Data!$D$2:$D$66,"Other",Data!$H$2:$H$66,"&lt;2000")</f>
        <v>0.6666666666666666</v>
      </c>
      <c r="L138">
        <f>COUNTIFS(Data!$D$2:$D$66,"Other",Data!$H$2:$H$66,"&gt;1999",Data!$M$2:$M$66,"&lt;"&amp;'Cumulative distributions'!$A138)/COUNTIFS(Data!$M$2:$M$66,"&gt;0",Data!$D$2:$D$66,"Other",Data!$H$2:$H$66,"&gt;1999")</f>
        <v>0.4</v>
      </c>
      <c r="N138">
        <f>COUNTIFS(Data!$D$2:$D$66,"AGI",Data!$M$2:$M$66,"&lt;"&amp;'Cumulative distributions'!$A138)/COUNTIFS(Data!$M$2:$M$66,"&gt;0",Data!$D$2:$D$66,"AGI")</f>
        <v>0.9230769230769231</v>
      </c>
      <c r="O138">
        <f>COUNTIFS(Data!$D$2:$D$66,"AI",Data!$M$2:$M$66,"&lt;"&amp;'Cumulative distributions'!$A138)/COUNTIFS(Data!$M$2:$M$66,"&gt;0",Data!$D$2:$D$66,"AI")</f>
        <v>0.8181818181818182</v>
      </c>
      <c r="P138">
        <f>COUNTIFS(Data!$D$2:$D$66,"Futurist",Data!$M$2:$M$66,"&lt;"&amp;'Cumulative distributions'!$A138)/COUNTIFS(Data!$M$2:$M$66,"&gt;0",Data!$D$2:$D$66,"Futurist")</f>
        <v>0.8</v>
      </c>
      <c r="Q138">
        <f>COUNTIFS(Data!$D$2:$D$66,"Other",Data!$M$2:$M$66,"&lt;"&amp;'Cumulative distributions'!$A138)/COUNTIFS(Data!$M$2:$M$66,"&gt;0",Data!$D$2:$D$66,"Other")</f>
        <v>0.5</v>
      </c>
      <c r="S138">
        <f>COUNTIFS(Data!$H$2:$H$66,"&lt;2000",Data!$M$2:$M$66,"&lt;"&amp;'Cumulative distributions'!$A138)/COUNTIFS(Data!$M$2:$M$66,"&gt;0",Data!$H$2:$H$66,"&lt;2000")</f>
        <v>0.8333333333333334</v>
      </c>
      <c r="T138">
        <f>COUNTIFS(Data!$H$2:$H$66,"&gt;1999",Data!$M$2:$M$66,"&lt;"&amp;'Cumulative distributions'!$A138)/COUNTIFS(Data!$M$2:$M$66,"&gt;0",Data!$H$2:$H$66,"&gt;1999")</f>
        <v>0.775</v>
      </c>
      <c r="V138">
        <f>COUNTIFS(Data!$AD$2:$AD$66,1,Data!$H$2:$H$66,"&gt;1999",Data!$M$2:$M$66,"&lt;"&amp;'Cumulative distributions'!$A138)/COUNTIFS(Data!$M$2:$M$66,"&gt;0",Data!$AD$2:$AD$66,1,Data!$H$2:$H$66,"&gt;1999")</f>
        <v>0.8181818181818182</v>
      </c>
      <c r="W138">
        <f>COUNTIFS(Data!$AD$2:$AD$66,0,Data!$H$2:$H$66,"&gt;1999",Data!$M$2:$M$66,"&lt;"&amp;'Cumulative distributions'!$A138)/COUNTIFS(Data!$M$2:$M$66,"&gt;0",Data!$AD$2:$AD$66,0,Data!$H$2:$H$66,"&gt;1999")</f>
        <v>0.7272727272727273</v>
      </c>
      <c r="AH138">
        <f t="shared" si="2"/>
        <v>2026</v>
      </c>
    </row>
    <row r="139" spans="1:34" ht="12.75">
      <c r="A139">
        <v>2097</v>
      </c>
      <c r="B139">
        <f>COUNTIF(Data!$M$2:$M$66,"&lt;"&amp;A139)/COUNT(Data!$M$2:$M$66)</f>
        <v>0.7931034482758621</v>
      </c>
      <c r="C139">
        <f>COUNTIF(Data!$L$2:$L$66,"&lt;"&amp;A139)/COUNT(Data!$L$2:$L$66)</f>
        <v>0.8301886792452831</v>
      </c>
      <c r="E139">
        <f>COUNTIFS(Data!$D$2:$D$66,"AI",Data!$H$2:$H$66,"&lt;2000",Data!$M$2:$M$66,"&lt;"&amp;'Cumulative distributions'!$A139)/COUNTIFS(Data!$M$2:$M$66,"&gt;0",Data!$D$2:$D$66,"AI",Data!$H$2:$H$66,"&lt;2000")</f>
        <v>1</v>
      </c>
      <c r="F139">
        <f>COUNTIFS(Data!$D$2:$D$66,"AI",Data!$H$2:$H$66,"&gt;1999",Data!$M$2:$M$66,"&lt;"&amp;'Cumulative distributions'!$A139)/COUNTIFS(Data!$M$2:$M$66,"&gt;0",Data!$D$2:$D$66,"AI",Data!$H$2:$H$66,"&gt;1999")</f>
        <v>0.7333333333333333</v>
      </c>
      <c r="G139" t="e">
        <f>COUNTIFS(Data!$D$2:$D$66,"AGI",Data!$H$2:$H$66,"&lt;2000",Data!$M$2:$M$66,"&lt;"&amp;'Cumulative distributions'!$A139)/COUNTIFS(Data!$M$2:$M$66,"&gt;0",Data!$D$2:$D$66,"AGI",Data!$H$2:$H$66,"&lt;2000")</f>
        <v>#DIV/0!</v>
      </c>
      <c r="H139">
        <f>COUNTIFS(Data!$D$2:$D$66,"AGI",Data!$H$2:$H$66,"&gt;1999",Data!$M$2:$M$66,"&lt;"&amp;'Cumulative distributions'!$A139)/COUNTIFS(Data!$M$2:$M$66,"&gt;0",Data!$D$2:$D$66,"AGI",Data!$H$2:$H$66,"&gt;1999")</f>
        <v>0.9230769230769231</v>
      </c>
      <c r="I139">
        <f>COUNTIFS(Data!$D$2:$D$66,"Futurist",Data!$H$2:$H$66,"&lt;2000",Data!$M$2:$M$66,"&lt;"&amp;'Cumulative distributions'!$A139)/COUNTIFS(Data!$M$2:$M$66,"&gt;0",Data!$D$2:$D$66,"Futurist",Data!$H$2:$H$66,"&lt;2000")</f>
        <v>0.75</v>
      </c>
      <c r="J139">
        <f>COUNTIFS(Data!$D$2:$D$66,"Futurist",Data!$H$2:$H$66,"&gt;1999",Data!$M$2:$M$66,"&lt;"&amp;'Cumulative distributions'!$A139)/COUNTIFS(Data!$M$2:$M$66,"&gt;0",Data!$D$2:$D$66,"Futurist",Data!$H$2:$H$66,"&gt;1999")</f>
        <v>0.8571428571428571</v>
      </c>
      <c r="K139">
        <f>COUNTIFS(Data!$D$2:$D$66,"Other",Data!$H$2:$H$66,"&lt;2000",Data!$M$2:$M$66,"&lt;"&amp;'Cumulative distributions'!$A139)/COUNTIFS(Data!$M$2:$M$66,"&gt;0",Data!$D$2:$D$66,"Other",Data!$H$2:$H$66,"&lt;2000")</f>
        <v>0.6666666666666666</v>
      </c>
      <c r="L139">
        <f>COUNTIFS(Data!$D$2:$D$66,"Other",Data!$H$2:$H$66,"&gt;1999",Data!$M$2:$M$66,"&lt;"&amp;'Cumulative distributions'!$A139)/COUNTIFS(Data!$M$2:$M$66,"&gt;0",Data!$D$2:$D$66,"Other",Data!$H$2:$H$66,"&gt;1999")</f>
        <v>0.4</v>
      </c>
      <c r="N139">
        <f>COUNTIFS(Data!$D$2:$D$66,"AGI",Data!$M$2:$M$66,"&lt;"&amp;'Cumulative distributions'!$A139)/COUNTIFS(Data!$M$2:$M$66,"&gt;0",Data!$D$2:$D$66,"AGI")</f>
        <v>0.9230769230769231</v>
      </c>
      <c r="O139">
        <f>COUNTIFS(Data!$D$2:$D$66,"AI",Data!$M$2:$M$66,"&lt;"&amp;'Cumulative distributions'!$A139)/COUNTIFS(Data!$M$2:$M$66,"&gt;0",Data!$D$2:$D$66,"AI")</f>
        <v>0.8181818181818182</v>
      </c>
      <c r="P139">
        <f>COUNTIFS(Data!$D$2:$D$66,"Futurist",Data!$M$2:$M$66,"&lt;"&amp;'Cumulative distributions'!$A139)/COUNTIFS(Data!$M$2:$M$66,"&gt;0",Data!$D$2:$D$66,"Futurist")</f>
        <v>0.8</v>
      </c>
      <c r="Q139">
        <f>COUNTIFS(Data!$D$2:$D$66,"Other",Data!$M$2:$M$66,"&lt;"&amp;'Cumulative distributions'!$A139)/COUNTIFS(Data!$M$2:$M$66,"&gt;0",Data!$D$2:$D$66,"Other")</f>
        <v>0.5</v>
      </c>
      <c r="S139">
        <f>COUNTIFS(Data!$H$2:$H$66,"&lt;2000",Data!$M$2:$M$66,"&lt;"&amp;'Cumulative distributions'!$A139)/COUNTIFS(Data!$M$2:$M$66,"&gt;0",Data!$H$2:$H$66,"&lt;2000")</f>
        <v>0.8333333333333334</v>
      </c>
      <c r="T139">
        <f>COUNTIFS(Data!$H$2:$H$66,"&gt;1999",Data!$M$2:$M$66,"&lt;"&amp;'Cumulative distributions'!$A139)/COUNTIFS(Data!$M$2:$M$66,"&gt;0",Data!$H$2:$H$66,"&gt;1999")</f>
        <v>0.775</v>
      </c>
      <c r="V139">
        <f>COUNTIFS(Data!$AD$2:$AD$66,1,Data!$H$2:$H$66,"&gt;1999",Data!$M$2:$M$66,"&lt;"&amp;'Cumulative distributions'!$A139)/COUNTIFS(Data!$M$2:$M$66,"&gt;0",Data!$AD$2:$AD$66,1,Data!$H$2:$H$66,"&gt;1999")</f>
        <v>0.8181818181818182</v>
      </c>
      <c r="W139">
        <f>COUNTIFS(Data!$AD$2:$AD$66,0,Data!$H$2:$H$66,"&gt;1999",Data!$M$2:$M$66,"&lt;"&amp;'Cumulative distributions'!$A139)/COUNTIFS(Data!$M$2:$M$66,"&gt;0",Data!$AD$2:$AD$66,0,Data!$H$2:$H$66,"&gt;1999")</f>
        <v>0.7272727272727273</v>
      </c>
      <c r="AH139">
        <f t="shared" si="2"/>
        <v>2026</v>
      </c>
    </row>
    <row r="140" spans="1:34" ht="12.75">
      <c r="A140">
        <v>2098</v>
      </c>
      <c r="B140">
        <f>COUNTIF(Data!$M$2:$M$66,"&lt;"&amp;A140)/COUNT(Data!$M$2:$M$66)</f>
        <v>0.7931034482758621</v>
      </c>
      <c r="C140">
        <f>COUNTIF(Data!$L$2:$L$66,"&lt;"&amp;A140)/COUNT(Data!$L$2:$L$66)</f>
        <v>0.8301886792452831</v>
      </c>
      <c r="E140">
        <f>COUNTIFS(Data!$D$2:$D$66,"AI",Data!$H$2:$H$66,"&lt;2000",Data!$M$2:$M$66,"&lt;"&amp;'Cumulative distributions'!$A140)/COUNTIFS(Data!$M$2:$M$66,"&gt;0",Data!$D$2:$D$66,"AI",Data!$H$2:$H$66,"&lt;2000")</f>
        <v>1</v>
      </c>
      <c r="F140">
        <f>COUNTIFS(Data!$D$2:$D$66,"AI",Data!$H$2:$H$66,"&gt;1999",Data!$M$2:$M$66,"&lt;"&amp;'Cumulative distributions'!$A140)/COUNTIFS(Data!$M$2:$M$66,"&gt;0",Data!$D$2:$D$66,"AI",Data!$H$2:$H$66,"&gt;1999")</f>
        <v>0.7333333333333333</v>
      </c>
      <c r="G140" t="e">
        <f>COUNTIFS(Data!$D$2:$D$66,"AGI",Data!$H$2:$H$66,"&lt;2000",Data!$M$2:$M$66,"&lt;"&amp;'Cumulative distributions'!$A140)/COUNTIFS(Data!$M$2:$M$66,"&gt;0",Data!$D$2:$D$66,"AGI",Data!$H$2:$H$66,"&lt;2000")</f>
        <v>#DIV/0!</v>
      </c>
      <c r="H140">
        <f>COUNTIFS(Data!$D$2:$D$66,"AGI",Data!$H$2:$H$66,"&gt;1999",Data!$M$2:$M$66,"&lt;"&amp;'Cumulative distributions'!$A140)/COUNTIFS(Data!$M$2:$M$66,"&gt;0",Data!$D$2:$D$66,"AGI",Data!$H$2:$H$66,"&gt;1999")</f>
        <v>0.9230769230769231</v>
      </c>
      <c r="I140">
        <f>COUNTIFS(Data!$D$2:$D$66,"Futurist",Data!$H$2:$H$66,"&lt;2000",Data!$M$2:$M$66,"&lt;"&amp;'Cumulative distributions'!$A140)/COUNTIFS(Data!$M$2:$M$66,"&gt;0",Data!$D$2:$D$66,"Futurist",Data!$H$2:$H$66,"&lt;2000")</f>
        <v>0.75</v>
      </c>
      <c r="J140">
        <f>COUNTIFS(Data!$D$2:$D$66,"Futurist",Data!$H$2:$H$66,"&gt;1999",Data!$M$2:$M$66,"&lt;"&amp;'Cumulative distributions'!$A140)/COUNTIFS(Data!$M$2:$M$66,"&gt;0",Data!$D$2:$D$66,"Futurist",Data!$H$2:$H$66,"&gt;1999")</f>
        <v>0.8571428571428571</v>
      </c>
      <c r="K140">
        <f>COUNTIFS(Data!$D$2:$D$66,"Other",Data!$H$2:$H$66,"&lt;2000",Data!$M$2:$M$66,"&lt;"&amp;'Cumulative distributions'!$A140)/COUNTIFS(Data!$M$2:$M$66,"&gt;0",Data!$D$2:$D$66,"Other",Data!$H$2:$H$66,"&lt;2000")</f>
        <v>0.6666666666666666</v>
      </c>
      <c r="L140">
        <f>COUNTIFS(Data!$D$2:$D$66,"Other",Data!$H$2:$H$66,"&gt;1999",Data!$M$2:$M$66,"&lt;"&amp;'Cumulative distributions'!$A140)/COUNTIFS(Data!$M$2:$M$66,"&gt;0",Data!$D$2:$D$66,"Other",Data!$H$2:$H$66,"&gt;1999")</f>
        <v>0.4</v>
      </c>
      <c r="N140">
        <f>COUNTIFS(Data!$D$2:$D$66,"AGI",Data!$M$2:$M$66,"&lt;"&amp;'Cumulative distributions'!$A140)/COUNTIFS(Data!$M$2:$M$66,"&gt;0",Data!$D$2:$D$66,"AGI")</f>
        <v>0.9230769230769231</v>
      </c>
      <c r="O140">
        <f>COUNTIFS(Data!$D$2:$D$66,"AI",Data!$M$2:$M$66,"&lt;"&amp;'Cumulative distributions'!$A140)/COUNTIFS(Data!$M$2:$M$66,"&gt;0",Data!$D$2:$D$66,"AI")</f>
        <v>0.8181818181818182</v>
      </c>
      <c r="P140">
        <f>COUNTIFS(Data!$D$2:$D$66,"Futurist",Data!$M$2:$M$66,"&lt;"&amp;'Cumulative distributions'!$A140)/COUNTIFS(Data!$M$2:$M$66,"&gt;0",Data!$D$2:$D$66,"Futurist")</f>
        <v>0.8</v>
      </c>
      <c r="Q140">
        <f>COUNTIFS(Data!$D$2:$D$66,"Other",Data!$M$2:$M$66,"&lt;"&amp;'Cumulative distributions'!$A140)/COUNTIFS(Data!$M$2:$M$66,"&gt;0",Data!$D$2:$D$66,"Other")</f>
        <v>0.5</v>
      </c>
      <c r="S140">
        <f>COUNTIFS(Data!$H$2:$H$66,"&lt;2000",Data!$M$2:$M$66,"&lt;"&amp;'Cumulative distributions'!$A140)/COUNTIFS(Data!$M$2:$M$66,"&gt;0",Data!$H$2:$H$66,"&lt;2000")</f>
        <v>0.8333333333333334</v>
      </c>
      <c r="T140">
        <f>COUNTIFS(Data!$H$2:$H$66,"&gt;1999",Data!$M$2:$M$66,"&lt;"&amp;'Cumulative distributions'!$A140)/COUNTIFS(Data!$M$2:$M$66,"&gt;0",Data!$H$2:$H$66,"&gt;1999")</f>
        <v>0.775</v>
      </c>
      <c r="V140">
        <f>COUNTIFS(Data!$AD$2:$AD$66,1,Data!$H$2:$H$66,"&gt;1999",Data!$M$2:$M$66,"&lt;"&amp;'Cumulative distributions'!$A140)/COUNTIFS(Data!$M$2:$M$66,"&gt;0",Data!$AD$2:$AD$66,1,Data!$H$2:$H$66,"&gt;1999")</f>
        <v>0.8181818181818182</v>
      </c>
      <c r="W140">
        <f>COUNTIFS(Data!$AD$2:$AD$66,0,Data!$H$2:$H$66,"&gt;1999",Data!$M$2:$M$66,"&lt;"&amp;'Cumulative distributions'!$A140)/COUNTIFS(Data!$M$2:$M$66,"&gt;0",Data!$AD$2:$AD$66,0,Data!$H$2:$H$66,"&gt;1999")</f>
        <v>0.7272727272727273</v>
      </c>
      <c r="AH140">
        <f t="shared" si="2"/>
        <v>2026</v>
      </c>
    </row>
    <row r="141" spans="1:34" ht="12.75">
      <c r="A141">
        <v>2099</v>
      </c>
      <c r="B141">
        <f>COUNTIF(Data!$M$2:$M$66,"&lt;"&amp;A141)/COUNT(Data!$M$2:$M$66)</f>
        <v>0.7931034482758621</v>
      </c>
      <c r="C141">
        <f>COUNTIF(Data!$L$2:$L$66,"&lt;"&amp;A141)/COUNT(Data!$L$2:$L$66)</f>
        <v>0.8301886792452831</v>
      </c>
      <c r="E141">
        <f>COUNTIFS(Data!$D$2:$D$66,"AI",Data!$H$2:$H$66,"&lt;2000",Data!$M$2:$M$66,"&lt;"&amp;'Cumulative distributions'!$A141)/COUNTIFS(Data!$M$2:$M$66,"&gt;0",Data!$D$2:$D$66,"AI",Data!$H$2:$H$66,"&lt;2000")</f>
        <v>1</v>
      </c>
      <c r="F141">
        <f>COUNTIFS(Data!$D$2:$D$66,"AI",Data!$H$2:$H$66,"&gt;1999",Data!$M$2:$M$66,"&lt;"&amp;'Cumulative distributions'!$A141)/COUNTIFS(Data!$M$2:$M$66,"&gt;0",Data!$D$2:$D$66,"AI",Data!$H$2:$H$66,"&gt;1999")</f>
        <v>0.7333333333333333</v>
      </c>
      <c r="G141" t="e">
        <f>COUNTIFS(Data!$D$2:$D$66,"AGI",Data!$H$2:$H$66,"&lt;2000",Data!$M$2:$M$66,"&lt;"&amp;'Cumulative distributions'!$A141)/COUNTIFS(Data!$M$2:$M$66,"&gt;0",Data!$D$2:$D$66,"AGI",Data!$H$2:$H$66,"&lt;2000")</f>
        <v>#DIV/0!</v>
      </c>
      <c r="H141">
        <f>COUNTIFS(Data!$D$2:$D$66,"AGI",Data!$H$2:$H$66,"&gt;1999",Data!$M$2:$M$66,"&lt;"&amp;'Cumulative distributions'!$A141)/COUNTIFS(Data!$M$2:$M$66,"&gt;0",Data!$D$2:$D$66,"AGI",Data!$H$2:$H$66,"&gt;1999")</f>
        <v>0.9230769230769231</v>
      </c>
      <c r="I141">
        <f>COUNTIFS(Data!$D$2:$D$66,"Futurist",Data!$H$2:$H$66,"&lt;2000",Data!$M$2:$M$66,"&lt;"&amp;'Cumulative distributions'!$A141)/COUNTIFS(Data!$M$2:$M$66,"&gt;0",Data!$D$2:$D$66,"Futurist",Data!$H$2:$H$66,"&lt;2000")</f>
        <v>0.75</v>
      </c>
      <c r="J141">
        <f>COUNTIFS(Data!$D$2:$D$66,"Futurist",Data!$H$2:$H$66,"&gt;1999",Data!$M$2:$M$66,"&lt;"&amp;'Cumulative distributions'!$A141)/COUNTIFS(Data!$M$2:$M$66,"&gt;0",Data!$D$2:$D$66,"Futurist",Data!$H$2:$H$66,"&gt;1999")</f>
        <v>0.8571428571428571</v>
      </c>
      <c r="K141">
        <f>COUNTIFS(Data!$D$2:$D$66,"Other",Data!$H$2:$H$66,"&lt;2000",Data!$M$2:$M$66,"&lt;"&amp;'Cumulative distributions'!$A141)/COUNTIFS(Data!$M$2:$M$66,"&gt;0",Data!$D$2:$D$66,"Other",Data!$H$2:$H$66,"&lt;2000")</f>
        <v>0.6666666666666666</v>
      </c>
      <c r="L141">
        <f>COUNTIFS(Data!$D$2:$D$66,"Other",Data!$H$2:$H$66,"&gt;1999",Data!$M$2:$M$66,"&lt;"&amp;'Cumulative distributions'!$A141)/COUNTIFS(Data!$M$2:$M$66,"&gt;0",Data!$D$2:$D$66,"Other",Data!$H$2:$H$66,"&gt;1999")</f>
        <v>0.4</v>
      </c>
      <c r="N141">
        <f>COUNTIFS(Data!$D$2:$D$66,"AGI",Data!$M$2:$M$66,"&lt;"&amp;'Cumulative distributions'!$A141)/COUNTIFS(Data!$M$2:$M$66,"&gt;0",Data!$D$2:$D$66,"AGI")</f>
        <v>0.9230769230769231</v>
      </c>
      <c r="O141">
        <f>COUNTIFS(Data!$D$2:$D$66,"AI",Data!$M$2:$M$66,"&lt;"&amp;'Cumulative distributions'!$A141)/COUNTIFS(Data!$M$2:$M$66,"&gt;0",Data!$D$2:$D$66,"AI")</f>
        <v>0.8181818181818182</v>
      </c>
      <c r="P141">
        <f>COUNTIFS(Data!$D$2:$D$66,"Futurist",Data!$M$2:$M$66,"&lt;"&amp;'Cumulative distributions'!$A141)/COUNTIFS(Data!$M$2:$M$66,"&gt;0",Data!$D$2:$D$66,"Futurist")</f>
        <v>0.8</v>
      </c>
      <c r="Q141">
        <f>COUNTIFS(Data!$D$2:$D$66,"Other",Data!$M$2:$M$66,"&lt;"&amp;'Cumulative distributions'!$A141)/COUNTIFS(Data!$M$2:$M$66,"&gt;0",Data!$D$2:$D$66,"Other")</f>
        <v>0.5</v>
      </c>
      <c r="S141">
        <f>COUNTIFS(Data!$H$2:$H$66,"&lt;2000",Data!$M$2:$M$66,"&lt;"&amp;'Cumulative distributions'!$A141)/COUNTIFS(Data!$M$2:$M$66,"&gt;0",Data!$H$2:$H$66,"&lt;2000")</f>
        <v>0.8333333333333334</v>
      </c>
      <c r="T141">
        <f>COUNTIFS(Data!$H$2:$H$66,"&gt;1999",Data!$M$2:$M$66,"&lt;"&amp;'Cumulative distributions'!$A141)/COUNTIFS(Data!$M$2:$M$66,"&gt;0",Data!$H$2:$H$66,"&gt;1999")</f>
        <v>0.775</v>
      </c>
      <c r="V141">
        <f>COUNTIFS(Data!$AD$2:$AD$66,1,Data!$H$2:$H$66,"&gt;1999",Data!$M$2:$M$66,"&lt;"&amp;'Cumulative distributions'!$A141)/COUNTIFS(Data!$M$2:$M$66,"&gt;0",Data!$AD$2:$AD$66,1,Data!$H$2:$H$66,"&gt;1999")</f>
        <v>0.8181818181818182</v>
      </c>
      <c r="W141">
        <f>COUNTIFS(Data!$AD$2:$AD$66,0,Data!$H$2:$H$66,"&gt;1999",Data!$M$2:$M$66,"&lt;"&amp;'Cumulative distributions'!$A141)/COUNTIFS(Data!$M$2:$M$66,"&gt;0",Data!$AD$2:$AD$66,0,Data!$H$2:$H$66,"&gt;1999")</f>
        <v>0.7272727272727273</v>
      </c>
      <c r="AH141">
        <f t="shared" si="2"/>
        <v>2026</v>
      </c>
    </row>
    <row r="142" spans="1:34" ht="12.75">
      <c r="A142">
        <v>2100</v>
      </c>
      <c r="B142">
        <f>COUNTIF(Data!$M$2:$M$66,"&lt;"&amp;A142)/COUNT(Data!$M$2:$M$66)</f>
        <v>0.7931034482758621</v>
      </c>
      <c r="C142">
        <f>COUNTIF(Data!$L$2:$L$66,"&lt;"&amp;A142)/COUNT(Data!$L$2:$L$66)</f>
        <v>0.8301886792452831</v>
      </c>
      <c r="E142">
        <f>COUNTIFS(Data!$D$2:$D$66,"AI",Data!$H$2:$H$66,"&lt;2000",Data!$M$2:$M$66,"&lt;"&amp;'Cumulative distributions'!$A142)/COUNTIFS(Data!$M$2:$M$66,"&gt;0",Data!$D$2:$D$66,"AI",Data!$H$2:$H$66,"&lt;2000")</f>
        <v>1</v>
      </c>
      <c r="F142">
        <f>COUNTIFS(Data!$D$2:$D$66,"AI",Data!$H$2:$H$66,"&gt;1999",Data!$M$2:$M$66,"&lt;"&amp;'Cumulative distributions'!$A142)/COUNTIFS(Data!$M$2:$M$66,"&gt;0",Data!$D$2:$D$66,"AI",Data!$H$2:$H$66,"&gt;1999")</f>
        <v>0.7333333333333333</v>
      </c>
      <c r="G142" t="e">
        <f>COUNTIFS(Data!$D$2:$D$66,"AGI",Data!$H$2:$H$66,"&lt;2000",Data!$M$2:$M$66,"&lt;"&amp;'Cumulative distributions'!$A142)/COUNTIFS(Data!$M$2:$M$66,"&gt;0",Data!$D$2:$D$66,"AGI",Data!$H$2:$H$66,"&lt;2000")</f>
        <v>#DIV/0!</v>
      </c>
      <c r="H142">
        <f>COUNTIFS(Data!$D$2:$D$66,"AGI",Data!$H$2:$H$66,"&gt;1999",Data!$M$2:$M$66,"&lt;"&amp;'Cumulative distributions'!$A142)/COUNTIFS(Data!$M$2:$M$66,"&gt;0",Data!$D$2:$D$66,"AGI",Data!$H$2:$H$66,"&gt;1999")</f>
        <v>0.9230769230769231</v>
      </c>
      <c r="I142">
        <f>COUNTIFS(Data!$D$2:$D$66,"Futurist",Data!$H$2:$H$66,"&lt;2000",Data!$M$2:$M$66,"&lt;"&amp;'Cumulative distributions'!$A142)/COUNTIFS(Data!$M$2:$M$66,"&gt;0",Data!$D$2:$D$66,"Futurist",Data!$H$2:$H$66,"&lt;2000")</f>
        <v>0.75</v>
      </c>
      <c r="J142">
        <f>COUNTIFS(Data!$D$2:$D$66,"Futurist",Data!$H$2:$H$66,"&gt;1999",Data!$M$2:$M$66,"&lt;"&amp;'Cumulative distributions'!$A142)/COUNTIFS(Data!$M$2:$M$66,"&gt;0",Data!$D$2:$D$66,"Futurist",Data!$H$2:$H$66,"&gt;1999")</f>
        <v>0.8571428571428571</v>
      </c>
      <c r="K142">
        <f>COUNTIFS(Data!$D$2:$D$66,"Other",Data!$H$2:$H$66,"&lt;2000",Data!$M$2:$M$66,"&lt;"&amp;'Cumulative distributions'!$A142)/COUNTIFS(Data!$M$2:$M$66,"&gt;0",Data!$D$2:$D$66,"Other",Data!$H$2:$H$66,"&lt;2000")</f>
        <v>0.6666666666666666</v>
      </c>
      <c r="L142">
        <f>COUNTIFS(Data!$D$2:$D$66,"Other",Data!$H$2:$H$66,"&gt;1999",Data!$M$2:$M$66,"&lt;"&amp;'Cumulative distributions'!$A142)/COUNTIFS(Data!$M$2:$M$66,"&gt;0",Data!$D$2:$D$66,"Other",Data!$H$2:$H$66,"&gt;1999")</f>
        <v>0.4</v>
      </c>
      <c r="N142">
        <f>COUNTIFS(Data!$D$2:$D$66,"AGI",Data!$M$2:$M$66,"&lt;"&amp;'Cumulative distributions'!$A142)/COUNTIFS(Data!$M$2:$M$66,"&gt;0",Data!$D$2:$D$66,"AGI")</f>
        <v>0.9230769230769231</v>
      </c>
      <c r="O142">
        <f>COUNTIFS(Data!$D$2:$D$66,"AI",Data!$M$2:$M$66,"&lt;"&amp;'Cumulative distributions'!$A142)/COUNTIFS(Data!$M$2:$M$66,"&gt;0",Data!$D$2:$D$66,"AI")</f>
        <v>0.8181818181818182</v>
      </c>
      <c r="P142">
        <f>COUNTIFS(Data!$D$2:$D$66,"Futurist",Data!$M$2:$M$66,"&lt;"&amp;'Cumulative distributions'!$A142)/COUNTIFS(Data!$M$2:$M$66,"&gt;0",Data!$D$2:$D$66,"Futurist")</f>
        <v>0.8</v>
      </c>
      <c r="Q142">
        <f>COUNTIFS(Data!$D$2:$D$66,"Other",Data!$M$2:$M$66,"&lt;"&amp;'Cumulative distributions'!$A142)/COUNTIFS(Data!$M$2:$M$66,"&gt;0",Data!$D$2:$D$66,"Other")</f>
        <v>0.5</v>
      </c>
      <c r="S142">
        <f>COUNTIFS(Data!$H$2:$H$66,"&lt;2000",Data!$M$2:$M$66,"&lt;"&amp;'Cumulative distributions'!$A142)/COUNTIFS(Data!$M$2:$M$66,"&gt;0",Data!$H$2:$H$66,"&lt;2000")</f>
        <v>0.8333333333333334</v>
      </c>
      <c r="T142">
        <f>COUNTIFS(Data!$H$2:$H$66,"&gt;1999",Data!$M$2:$M$66,"&lt;"&amp;'Cumulative distributions'!$A142)/COUNTIFS(Data!$M$2:$M$66,"&gt;0",Data!$H$2:$H$66,"&gt;1999")</f>
        <v>0.775</v>
      </c>
      <c r="V142">
        <f>COUNTIFS(Data!$AD$2:$AD$66,1,Data!$H$2:$H$66,"&gt;1999",Data!$M$2:$M$66,"&lt;"&amp;'Cumulative distributions'!$A142)/COUNTIFS(Data!$M$2:$M$66,"&gt;0",Data!$AD$2:$AD$66,1,Data!$H$2:$H$66,"&gt;1999")</f>
        <v>0.8181818181818182</v>
      </c>
      <c r="W142">
        <f>COUNTIFS(Data!$AD$2:$AD$66,0,Data!$H$2:$H$66,"&gt;1999",Data!$M$2:$M$66,"&lt;"&amp;'Cumulative distributions'!$A142)/COUNTIFS(Data!$M$2:$M$66,"&gt;0",Data!$AD$2:$AD$66,0,Data!$H$2:$H$66,"&gt;1999")</f>
        <v>0.7272727272727273</v>
      </c>
      <c r="AH142">
        <f t="shared" si="2"/>
        <v>2026</v>
      </c>
    </row>
    <row r="143" spans="1:34" ht="12.75">
      <c r="A143">
        <v>2101</v>
      </c>
      <c r="B143">
        <f>COUNTIF(Data!$M$2:$M$66,"&lt;"&amp;A143)/COUNT(Data!$M$2:$M$66)</f>
        <v>0.8275862068965517</v>
      </c>
      <c r="C143">
        <f>COUNTIF(Data!$L$2:$L$66,"&lt;"&amp;A143)/COUNT(Data!$L$2:$L$66)</f>
        <v>0.8490566037735849</v>
      </c>
      <c r="E143">
        <f>COUNTIFS(Data!$D$2:$D$66,"AI",Data!$H$2:$H$66,"&lt;2000",Data!$M$2:$M$66,"&lt;"&amp;'Cumulative distributions'!$A143)/COUNTIFS(Data!$M$2:$M$66,"&gt;0",Data!$D$2:$D$66,"AI",Data!$H$2:$H$66,"&lt;2000")</f>
        <v>1</v>
      </c>
      <c r="F143">
        <f>COUNTIFS(Data!$D$2:$D$66,"AI",Data!$H$2:$H$66,"&gt;1999",Data!$M$2:$M$66,"&lt;"&amp;'Cumulative distributions'!$A143)/COUNTIFS(Data!$M$2:$M$66,"&gt;0",Data!$D$2:$D$66,"AI",Data!$H$2:$H$66,"&gt;1999")</f>
        <v>0.8</v>
      </c>
      <c r="G143" t="e">
        <f>COUNTIFS(Data!$D$2:$D$66,"AGI",Data!$H$2:$H$66,"&lt;2000",Data!$M$2:$M$66,"&lt;"&amp;'Cumulative distributions'!$A143)/COUNTIFS(Data!$M$2:$M$66,"&gt;0",Data!$D$2:$D$66,"AGI",Data!$H$2:$H$66,"&lt;2000")</f>
        <v>#DIV/0!</v>
      </c>
      <c r="H143">
        <f>COUNTIFS(Data!$D$2:$D$66,"AGI",Data!$H$2:$H$66,"&gt;1999",Data!$M$2:$M$66,"&lt;"&amp;'Cumulative distributions'!$A143)/COUNTIFS(Data!$M$2:$M$66,"&gt;0",Data!$D$2:$D$66,"AGI",Data!$H$2:$H$66,"&gt;1999")</f>
        <v>0.9230769230769231</v>
      </c>
      <c r="I143">
        <f>COUNTIFS(Data!$D$2:$D$66,"Futurist",Data!$H$2:$H$66,"&lt;2000",Data!$M$2:$M$66,"&lt;"&amp;'Cumulative distributions'!$A143)/COUNTIFS(Data!$M$2:$M$66,"&gt;0",Data!$D$2:$D$66,"Futurist",Data!$H$2:$H$66,"&lt;2000")</f>
        <v>0.75</v>
      </c>
      <c r="J143">
        <f>COUNTIFS(Data!$D$2:$D$66,"Futurist",Data!$H$2:$H$66,"&gt;1999",Data!$M$2:$M$66,"&lt;"&amp;'Cumulative distributions'!$A143)/COUNTIFS(Data!$M$2:$M$66,"&gt;0",Data!$D$2:$D$66,"Futurist",Data!$H$2:$H$66,"&gt;1999")</f>
        <v>0.8571428571428571</v>
      </c>
      <c r="K143">
        <f>COUNTIFS(Data!$D$2:$D$66,"Other",Data!$H$2:$H$66,"&lt;2000",Data!$M$2:$M$66,"&lt;"&amp;'Cumulative distributions'!$A143)/COUNTIFS(Data!$M$2:$M$66,"&gt;0",Data!$D$2:$D$66,"Other",Data!$H$2:$H$66,"&lt;2000")</f>
        <v>0.6666666666666666</v>
      </c>
      <c r="L143">
        <f>COUNTIFS(Data!$D$2:$D$66,"Other",Data!$H$2:$H$66,"&gt;1999",Data!$M$2:$M$66,"&lt;"&amp;'Cumulative distributions'!$A143)/COUNTIFS(Data!$M$2:$M$66,"&gt;0",Data!$D$2:$D$66,"Other",Data!$H$2:$H$66,"&gt;1999")</f>
        <v>0.6</v>
      </c>
      <c r="N143">
        <f>COUNTIFS(Data!$D$2:$D$66,"AGI",Data!$M$2:$M$66,"&lt;"&amp;'Cumulative distributions'!$A143)/COUNTIFS(Data!$M$2:$M$66,"&gt;0",Data!$D$2:$D$66,"AGI")</f>
        <v>0.9230769230769231</v>
      </c>
      <c r="O143">
        <f>COUNTIFS(Data!$D$2:$D$66,"AI",Data!$M$2:$M$66,"&lt;"&amp;'Cumulative distributions'!$A143)/COUNTIFS(Data!$M$2:$M$66,"&gt;0",Data!$D$2:$D$66,"AI")</f>
        <v>0.8636363636363636</v>
      </c>
      <c r="P143">
        <f>COUNTIFS(Data!$D$2:$D$66,"Futurist",Data!$M$2:$M$66,"&lt;"&amp;'Cumulative distributions'!$A143)/COUNTIFS(Data!$M$2:$M$66,"&gt;0",Data!$D$2:$D$66,"Futurist")</f>
        <v>0.8</v>
      </c>
      <c r="Q143">
        <f>COUNTIFS(Data!$D$2:$D$66,"Other",Data!$M$2:$M$66,"&lt;"&amp;'Cumulative distributions'!$A143)/COUNTIFS(Data!$M$2:$M$66,"&gt;0",Data!$D$2:$D$66,"Other")</f>
        <v>0.625</v>
      </c>
      <c r="S143">
        <f>COUNTIFS(Data!$H$2:$H$66,"&lt;2000",Data!$M$2:$M$66,"&lt;"&amp;'Cumulative distributions'!$A143)/COUNTIFS(Data!$M$2:$M$66,"&gt;0",Data!$H$2:$H$66,"&lt;2000")</f>
        <v>0.8333333333333334</v>
      </c>
      <c r="T143">
        <f>COUNTIFS(Data!$H$2:$H$66,"&gt;1999",Data!$M$2:$M$66,"&lt;"&amp;'Cumulative distributions'!$A143)/COUNTIFS(Data!$M$2:$M$66,"&gt;0",Data!$H$2:$H$66,"&gt;1999")</f>
        <v>0.825</v>
      </c>
      <c r="V143">
        <f>COUNTIFS(Data!$AD$2:$AD$66,1,Data!$H$2:$H$66,"&gt;1999",Data!$M$2:$M$66,"&lt;"&amp;'Cumulative distributions'!$A143)/COUNTIFS(Data!$M$2:$M$66,"&gt;0",Data!$AD$2:$AD$66,1,Data!$H$2:$H$66,"&gt;1999")</f>
        <v>0.9090909090909091</v>
      </c>
      <c r="W143">
        <f>COUNTIFS(Data!$AD$2:$AD$66,0,Data!$H$2:$H$66,"&gt;1999",Data!$M$2:$M$66,"&lt;"&amp;'Cumulative distributions'!$A143)/COUNTIFS(Data!$M$2:$M$66,"&gt;0",Data!$AD$2:$AD$66,0,Data!$H$2:$H$66,"&gt;1999")</f>
        <v>0.7272727272727273</v>
      </c>
      <c r="AH143">
        <f t="shared" si="2"/>
        <v>2026</v>
      </c>
    </row>
    <row r="144" spans="1:34" ht="12.75">
      <c r="A144">
        <v>2102</v>
      </c>
      <c r="B144">
        <f>COUNTIF(Data!$M$2:$M$66,"&lt;"&amp;A144)/COUNT(Data!$M$2:$M$66)</f>
        <v>0.8620689655172413</v>
      </c>
      <c r="C144">
        <f>COUNTIF(Data!$L$2:$L$66,"&lt;"&amp;A144)/COUNT(Data!$L$2:$L$66)</f>
        <v>0.8490566037735849</v>
      </c>
      <c r="E144">
        <f>COUNTIFS(Data!$D$2:$D$66,"AI",Data!$H$2:$H$66,"&lt;2000",Data!$M$2:$M$66,"&lt;"&amp;'Cumulative distributions'!$A144)/COUNTIFS(Data!$M$2:$M$66,"&gt;0",Data!$D$2:$D$66,"AI",Data!$H$2:$H$66,"&lt;2000")</f>
        <v>1</v>
      </c>
      <c r="F144">
        <f>COUNTIFS(Data!$D$2:$D$66,"AI",Data!$H$2:$H$66,"&gt;1999",Data!$M$2:$M$66,"&lt;"&amp;'Cumulative distributions'!$A144)/COUNTIFS(Data!$M$2:$M$66,"&gt;0",Data!$D$2:$D$66,"AI",Data!$H$2:$H$66,"&gt;1999")</f>
        <v>0.8</v>
      </c>
      <c r="G144" t="e">
        <f>COUNTIFS(Data!$D$2:$D$66,"AGI",Data!$H$2:$H$66,"&lt;2000",Data!$M$2:$M$66,"&lt;"&amp;'Cumulative distributions'!$A144)/COUNTIFS(Data!$M$2:$M$66,"&gt;0",Data!$D$2:$D$66,"AGI",Data!$H$2:$H$66,"&lt;2000")</f>
        <v>#DIV/0!</v>
      </c>
      <c r="H144">
        <f>COUNTIFS(Data!$D$2:$D$66,"AGI",Data!$H$2:$H$66,"&gt;1999",Data!$M$2:$M$66,"&lt;"&amp;'Cumulative distributions'!$A144)/COUNTIFS(Data!$M$2:$M$66,"&gt;0",Data!$D$2:$D$66,"AGI",Data!$H$2:$H$66,"&gt;1999")</f>
        <v>1</v>
      </c>
      <c r="I144">
        <f>COUNTIFS(Data!$D$2:$D$66,"Futurist",Data!$H$2:$H$66,"&lt;2000",Data!$M$2:$M$66,"&lt;"&amp;'Cumulative distributions'!$A144)/COUNTIFS(Data!$M$2:$M$66,"&gt;0",Data!$D$2:$D$66,"Futurist",Data!$H$2:$H$66,"&lt;2000")</f>
        <v>0.75</v>
      </c>
      <c r="J144">
        <f>COUNTIFS(Data!$D$2:$D$66,"Futurist",Data!$H$2:$H$66,"&gt;1999",Data!$M$2:$M$66,"&lt;"&amp;'Cumulative distributions'!$A144)/COUNTIFS(Data!$M$2:$M$66,"&gt;0",Data!$D$2:$D$66,"Futurist",Data!$H$2:$H$66,"&gt;1999")</f>
        <v>0.8571428571428571</v>
      </c>
      <c r="K144">
        <f>COUNTIFS(Data!$D$2:$D$66,"Other",Data!$H$2:$H$66,"&lt;2000",Data!$M$2:$M$66,"&lt;"&amp;'Cumulative distributions'!$A144)/COUNTIFS(Data!$M$2:$M$66,"&gt;0",Data!$D$2:$D$66,"Other",Data!$H$2:$H$66,"&lt;2000")</f>
        <v>0.6666666666666666</v>
      </c>
      <c r="L144">
        <f>COUNTIFS(Data!$D$2:$D$66,"Other",Data!$H$2:$H$66,"&gt;1999",Data!$M$2:$M$66,"&lt;"&amp;'Cumulative distributions'!$A144)/COUNTIFS(Data!$M$2:$M$66,"&gt;0",Data!$D$2:$D$66,"Other",Data!$H$2:$H$66,"&gt;1999")</f>
        <v>0.8</v>
      </c>
      <c r="N144">
        <f>COUNTIFS(Data!$D$2:$D$66,"AGI",Data!$M$2:$M$66,"&lt;"&amp;'Cumulative distributions'!$A144)/COUNTIFS(Data!$M$2:$M$66,"&gt;0",Data!$D$2:$D$66,"AGI")</f>
        <v>1</v>
      </c>
      <c r="O144">
        <f>COUNTIFS(Data!$D$2:$D$66,"AI",Data!$M$2:$M$66,"&lt;"&amp;'Cumulative distributions'!$A144)/COUNTIFS(Data!$M$2:$M$66,"&gt;0",Data!$D$2:$D$66,"AI")</f>
        <v>0.8636363636363636</v>
      </c>
      <c r="P144">
        <f>COUNTIFS(Data!$D$2:$D$66,"Futurist",Data!$M$2:$M$66,"&lt;"&amp;'Cumulative distributions'!$A144)/COUNTIFS(Data!$M$2:$M$66,"&gt;0",Data!$D$2:$D$66,"Futurist")</f>
        <v>0.8</v>
      </c>
      <c r="Q144">
        <f>COUNTIFS(Data!$D$2:$D$66,"Other",Data!$M$2:$M$66,"&lt;"&amp;'Cumulative distributions'!$A144)/COUNTIFS(Data!$M$2:$M$66,"&gt;0",Data!$D$2:$D$66,"Other")</f>
        <v>0.75</v>
      </c>
      <c r="S144">
        <f>COUNTIFS(Data!$H$2:$H$66,"&lt;2000",Data!$M$2:$M$66,"&lt;"&amp;'Cumulative distributions'!$A144)/COUNTIFS(Data!$M$2:$M$66,"&gt;0",Data!$H$2:$H$66,"&lt;2000")</f>
        <v>0.8333333333333334</v>
      </c>
      <c r="T144">
        <f>COUNTIFS(Data!$H$2:$H$66,"&gt;1999",Data!$M$2:$M$66,"&lt;"&amp;'Cumulative distributions'!$A144)/COUNTIFS(Data!$M$2:$M$66,"&gt;0",Data!$H$2:$H$66,"&gt;1999")</f>
        <v>0.875</v>
      </c>
      <c r="V144">
        <f>COUNTIFS(Data!$AD$2:$AD$66,1,Data!$H$2:$H$66,"&gt;1999",Data!$M$2:$M$66,"&lt;"&amp;'Cumulative distributions'!$A144)/COUNTIFS(Data!$M$2:$M$66,"&gt;0",Data!$AD$2:$AD$66,1,Data!$H$2:$H$66,"&gt;1999")</f>
        <v>0.9090909090909091</v>
      </c>
      <c r="W144">
        <f>COUNTIFS(Data!$AD$2:$AD$66,0,Data!$H$2:$H$66,"&gt;1999",Data!$M$2:$M$66,"&lt;"&amp;'Cumulative distributions'!$A144)/COUNTIFS(Data!$M$2:$M$66,"&gt;0",Data!$AD$2:$AD$66,0,Data!$H$2:$H$66,"&gt;1999")</f>
        <v>0.9090909090909091</v>
      </c>
      <c r="AH144">
        <f t="shared" si="2"/>
        <v>2026</v>
      </c>
    </row>
    <row r="145" spans="1:34" ht="12.75">
      <c r="A145">
        <v>2103</v>
      </c>
      <c r="B145">
        <f>COUNTIF(Data!$M$2:$M$66,"&lt;"&amp;A145)/COUNT(Data!$M$2:$M$66)</f>
        <v>0.8620689655172413</v>
      </c>
      <c r="C145">
        <f>COUNTIF(Data!$L$2:$L$66,"&lt;"&amp;A145)/COUNT(Data!$L$2:$L$66)</f>
        <v>0.8490566037735849</v>
      </c>
      <c r="E145">
        <f>COUNTIFS(Data!$D$2:$D$66,"AI",Data!$H$2:$H$66,"&lt;2000",Data!$M$2:$M$66,"&lt;"&amp;'Cumulative distributions'!$A145)/COUNTIFS(Data!$M$2:$M$66,"&gt;0",Data!$D$2:$D$66,"AI",Data!$H$2:$H$66,"&lt;2000")</f>
        <v>1</v>
      </c>
      <c r="F145">
        <f>COUNTIFS(Data!$D$2:$D$66,"AI",Data!$H$2:$H$66,"&gt;1999",Data!$M$2:$M$66,"&lt;"&amp;'Cumulative distributions'!$A145)/COUNTIFS(Data!$M$2:$M$66,"&gt;0",Data!$D$2:$D$66,"AI",Data!$H$2:$H$66,"&gt;1999")</f>
        <v>0.8</v>
      </c>
      <c r="G145" t="e">
        <f>COUNTIFS(Data!$D$2:$D$66,"AGI",Data!$H$2:$H$66,"&lt;2000",Data!$M$2:$M$66,"&lt;"&amp;'Cumulative distributions'!$A145)/COUNTIFS(Data!$M$2:$M$66,"&gt;0",Data!$D$2:$D$66,"AGI",Data!$H$2:$H$66,"&lt;2000")</f>
        <v>#DIV/0!</v>
      </c>
      <c r="H145">
        <f>COUNTIFS(Data!$D$2:$D$66,"AGI",Data!$H$2:$H$66,"&gt;1999",Data!$M$2:$M$66,"&lt;"&amp;'Cumulative distributions'!$A145)/COUNTIFS(Data!$M$2:$M$66,"&gt;0",Data!$D$2:$D$66,"AGI",Data!$H$2:$H$66,"&gt;1999")</f>
        <v>1</v>
      </c>
      <c r="I145">
        <f>COUNTIFS(Data!$D$2:$D$66,"Futurist",Data!$H$2:$H$66,"&lt;2000",Data!$M$2:$M$66,"&lt;"&amp;'Cumulative distributions'!$A145)/COUNTIFS(Data!$M$2:$M$66,"&gt;0",Data!$D$2:$D$66,"Futurist",Data!$H$2:$H$66,"&lt;2000")</f>
        <v>0.75</v>
      </c>
      <c r="J145">
        <f>COUNTIFS(Data!$D$2:$D$66,"Futurist",Data!$H$2:$H$66,"&gt;1999",Data!$M$2:$M$66,"&lt;"&amp;'Cumulative distributions'!$A145)/COUNTIFS(Data!$M$2:$M$66,"&gt;0",Data!$D$2:$D$66,"Futurist",Data!$H$2:$H$66,"&gt;1999")</f>
        <v>0.8571428571428571</v>
      </c>
      <c r="K145">
        <f>COUNTIFS(Data!$D$2:$D$66,"Other",Data!$H$2:$H$66,"&lt;2000",Data!$M$2:$M$66,"&lt;"&amp;'Cumulative distributions'!$A145)/COUNTIFS(Data!$M$2:$M$66,"&gt;0",Data!$D$2:$D$66,"Other",Data!$H$2:$H$66,"&lt;2000")</f>
        <v>0.6666666666666666</v>
      </c>
      <c r="L145">
        <f>COUNTIFS(Data!$D$2:$D$66,"Other",Data!$H$2:$H$66,"&gt;1999",Data!$M$2:$M$66,"&lt;"&amp;'Cumulative distributions'!$A145)/COUNTIFS(Data!$M$2:$M$66,"&gt;0",Data!$D$2:$D$66,"Other",Data!$H$2:$H$66,"&gt;1999")</f>
        <v>0.8</v>
      </c>
      <c r="N145">
        <f>COUNTIFS(Data!$D$2:$D$66,"AGI",Data!$M$2:$M$66,"&lt;"&amp;'Cumulative distributions'!$A145)/COUNTIFS(Data!$M$2:$M$66,"&gt;0",Data!$D$2:$D$66,"AGI")</f>
        <v>1</v>
      </c>
      <c r="O145">
        <f>COUNTIFS(Data!$D$2:$D$66,"AI",Data!$M$2:$M$66,"&lt;"&amp;'Cumulative distributions'!$A145)/COUNTIFS(Data!$M$2:$M$66,"&gt;0",Data!$D$2:$D$66,"AI")</f>
        <v>0.8636363636363636</v>
      </c>
      <c r="P145">
        <f>COUNTIFS(Data!$D$2:$D$66,"Futurist",Data!$M$2:$M$66,"&lt;"&amp;'Cumulative distributions'!$A145)/COUNTIFS(Data!$M$2:$M$66,"&gt;0",Data!$D$2:$D$66,"Futurist")</f>
        <v>0.8</v>
      </c>
      <c r="Q145">
        <f>COUNTIFS(Data!$D$2:$D$66,"Other",Data!$M$2:$M$66,"&lt;"&amp;'Cumulative distributions'!$A145)/COUNTIFS(Data!$M$2:$M$66,"&gt;0",Data!$D$2:$D$66,"Other")</f>
        <v>0.75</v>
      </c>
      <c r="S145">
        <f>COUNTIFS(Data!$H$2:$H$66,"&lt;2000",Data!$M$2:$M$66,"&lt;"&amp;'Cumulative distributions'!$A145)/COUNTIFS(Data!$M$2:$M$66,"&gt;0",Data!$H$2:$H$66,"&lt;2000")</f>
        <v>0.8333333333333334</v>
      </c>
      <c r="T145">
        <f>COUNTIFS(Data!$H$2:$H$66,"&gt;1999",Data!$M$2:$M$66,"&lt;"&amp;'Cumulative distributions'!$A145)/COUNTIFS(Data!$M$2:$M$66,"&gt;0",Data!$H$2:$H$66,"&gt;1999")</f>
        <v>0.875</v>
      </c>
      <c r="V145">
        <f>COUNTIFS(Data!$AD$2:$AD$66,1,Data!$H$2:$H$66,"&gt;1999",Data!$M$2:$M$66,"&lt;"&amp;'Cumulative distributions'!$A145)/COUNTIFS(Data!$M$2:$M$66,"&gt;0",Data!$AD$2:$AD$66,1,Data!$H$2:$H$66,"&gt;1999")</f>
        <v>0.9090909090909091</v>
      </c>
      <c r="W145">
        <f>COUNTIFS(Data!$AD$2:$AD$66,0,Data!$H$2:$H$66,"&gt;1999",Data!$M$2:$M$66,"&lt;"&amp;'Cumulative distributions'!$A145)/COUNTIFS(Data!$M$2:$M$66,"&gt;0",Data!$AD$2:$AD$66,0,Data!$H$2:$H$66,"&gt;1999")</f>
        <v>0.9090909090909091</v>
      </c>
      <c r="AH145">
        <f t="shared" si="2"/>
        <v>2026</v>
      </c>
    </row>
    <row r="146" spans="1:34" ht="12.75">
      <c r="A146">
        <v>2104</v>
      </c>
      <c r="B146">
        <f>COUNTIF(Data!$M$2:$M$66,"&lt;"&amp;A146)/COUNT(Data!$M$2:$M$66)</f>
        <v>0.8620689655172413</v>
      </c>
      <c r="C146">
        <f>COUNTIF(Data!$L$2:$L$66,"&lt;"&amp;A146)/COUNT(Data!$L$2:$L$66)</f>
        <v>0.8490566037735849</v>
      </c>
      <c r="E146">
        <f>COUNTIFS(Data!$D$2:$D$66,"AI",Data!$H$2:$H$66,"&lt;2000",Data!$M$2:$M$66,"&lt;"&amp;'Cumulative distributions'!$A146)/COUNTIFS(Data!$M$2:$M$66,"&gt;0",Data!$D$2:$D$66,"AI",Data!$H$2:$H$66,"&lt;2000")</f>
        <v>1</v>
      </c>
      <c r="F146">
        <f>COUNTIFS(Data!$D$2:$D$66,"AI",Data!$H$2:$H$66,"&gt;1999",Data!$M$2:$M$66,"&lt;"&amp;'Cumulative distributions'!$A146)/COUNTIFS(Data!$M$2:$M$66,"&gt;0",Data!$D$2:$D$66,"AI",Data!$H$2:$H$66,"&gt;1999")</f>
        <v>0.8</v>
      </c>
      <c r="G146" t="e">
        <f>COUNTIFS(Data!$D$2:$D$66,"AGI",Data!$H$2:$H$66,"&lt;2000",Data!$M$2:$M$66,"&lt;"&amp;'Cumulative distributions'!$A146)/COUNTIFS(Data!$M$2:$M$66,"&gt;0",Data!$D$2:$D$66,"AGI",Data!$H$2:$H$66,"&lt;2000")</f>
        <v>#DIV/0!</v>
      </c>
      <c r="H146">
        <f>COUNTIFS(Data!$D$2:$D$66,"AGI",Data!$H$2:$H$66,"&gt;1999",Data!$M$2:$M$66,"&lt;"&amp;'Cumulative distributions'!$A146)/COUNTIFS(Data!$M$2:$M$66,"&gt;0",Data!$D$2:$D$66,"AGI",Data!$H$2:$H$66,"&gt;1999")</f>
        <v>1</v>
      </c>
      <c r="I146">
        <f>COUNTIFS(Data!$D$2:$D$66,"Futurist",Data!$H$2:$H$66,"&lt;2000",Data!$M$2:$M$66,"&lt;"&amp;'Cumulative distributions'!$A146)/COUNTIFS(Data!$M$2:$M$66,"&gt;0",Data!$D$2:$D$66,"Futurist",Data!$H$2:$H$66,"&lt;2000")</f>
        <v>0.75</v>
      </c>
      <c r="J146">
        <f>COUNTIFS(Data!$D$2:$D$66,"Futurist",Data!$H$2:$H$66,"&gt;1999",Data!$M$2:$M$66,"&lt;"&amp;'Cumulative distributions'!$A146)/COUNTIFS(Data!$M$2:$M$66,"&gt;0",Data!$D$2:$D$66,"Futurist",Data!$H$2:$H$66,"&gt;1999")</f>
        <v>0.8571428571428571</v>
      </c>
      <c r="K146">
        <f>COUNTIFS(Data!$D$2:$D$66,"Other",Data!$H$2:$H$66,"&lt;2000",Data!$M$2:$M$66,"&lt;"&amp;'Cumulative distributions'!$A146)/COUNTIFS(Data!$M$2:$M$66,"&gt;0",Data!$D$2:$D$66,"Other",Data!$H$2:$H$66,"&lt;2000")</f>
        <v>0.6666666666666666</v>
      </c>
      <c r="L146">
        <f>COUNTIFS(Data!$D$2:$D$66,"Other",Data!$H$2:$H$66,"&gt;1999",Data!$M$2:$M$66,"&lt;"&amp;'Cumulative distributions'!$A146)/COUNTIFS(Data!$M$2:$M$66,"&gt;0",Data!$D$2:$D$66,"Other",Data!$H$2:$H$66,"&gt;1999")</f>
        <v>0.8</v>
      </c>
      <c r="N146">
        <f>COUNTIFS(Data!$D$2:$D$66,"AGI",Data!$M$2:$M$66,"&lt;"&amp;'Cumulative distributions'!$A146)/COUNTIFS(Data!$M$2:$M$66,"&gt;0",Data!$D$2:$D$66,"AGI")</f>
        <v>1</v>
      </c>
      <c r="O146">
        <f>COUNTIFS(Data!$D$2:$D$66,"AI",Data!$M$2:$M$66,"&lt;"&amp;'Cumulative distributions'!$A146)/COUNTIFS(Data!$M$2:$M$66,"&gt;0",Data!$D$2:$D$66,"AI")</f>
        <v>0.8636363636363636</v>
      </c>
      <c r="P146">
        <f>COUNTIFS(Data!$D$2:$D$66,"Futurist",Data!$M$2:$M$66,"&lt;"&amp;'Cumulative distributions'!$A146)/COUNTIFS(Data!$M$2:$M$66,"&gt;0",Data!$D$2:$D$66,"Futurist")</f>
        <v>0.8</v>
      </c>
      <c r="Q146">
        <f>COUNTIFS(Data!$D$2:$D$66,"Other",Data!$M$2:$M$66,"&lt;"&amp;'Cumulative distributions'!$A146)/COUNTIFS(Data!$M$2:$M$66,"&gt;0",Data!$D$2:$D$66,"Other")</f>
        <v>0.75</v>
      </c>
      <c r="S146">
        <f>COUNTIFS(Data!$H$2:$H$66,"&lt;2000",Data!$M$2:$M$66,"&lt;"&amp;'Cumulative distributions'!$A146)/COUNTIFS(Data!$M$2:$M$66,"&gt;0",Data!$H$2:$H$66,"&lt;2000")</f>
        <v>0.8333333333333334</v>
      </c>
      <c r="T146">
        <f>COUNTIFS(Data!$H$2:$H$66,"&gt;1999",Data!$M$2:$M$66,"&lt;"&amp;'Cumulative distributions'!$A146)/COUNTIFS(Data!$M$2:$M$66,"&gt;0",Data!$H$2:$H$66,"&gt;1999")</f>
        <v>0.875</v>
      </c>
      <c r="V146">
        <f>COUNTIFS(Data!$AD$2:$AD$66,1,Data!$H$2:$H$66,"&gt;1999",Data!$M$2:$M$66,"&lt;"&amp;'Cumulative distributions'!$A146)/COUNTIFS(Data!$M$2:$M$66,"&gt;0",Data!$AD$2:$AD$66,1,Data!$H$2:$H$66,"&gt;1999")</f>
        <v>0.9090909090909091</v>
      </c>
      <c r="W146">
        <f>COUNTIFS(Data!$AD$2:$AD$66,0,Data!$H$2:$H$66,"&gt;1999",Data!$M$2:$M$66,"&lt;"&amp;'Cumulative distributions'!$A146)/COUNTIFS(Data!$M$2:$M$66,"&gt;0",Data!$AD$2:$AD$66,0,Data!$H$2:$H$66,"&gt;1999")</f>
        <v>0.9090909090909091</v>
      </c>
      <c r="AH146">
        <f t="shared" si="2"/>
        <v>2026</v>
      </c>
    </row>
    <row r="147" spans="1:34" ht="12.75">
      <c r="A147">
        <v>2105</v>
      </c>
      <c r="B147">
        <f>COUNTIF(Data!$M$2:$M$66,"&lt;"&amp;A147)/COUNT(Data!$M$2:$M$66)</f>
        <v>0.8620689655172413</v>
      </c>
      <c r="C147">
        <f>COUNTIF(Data!$L$2:$L$66,"&lt;"&amp;A147)/COUNT(Data!$L$2:$L$66)</f>
        <v>0.8490566037735849</v>
      </c>
      <c r="E147">
        <f>COUNTIFS(Data!$D$2:$D$66,"AI",Data!$H$2:$H$66,"&lt;2000",Data!$M$2:$M$66,"&lt;"&amp;'Cumulative distributions'!$A147)/COUNTIFS(Data!$M$2:$M$66,"&gt;0",Data!$D$2:$D$66,"AI",Data!$H$2:$H$66,"&lt;2000")</f>
        <v>1</v>
      </c>
      <c r="F147">
        <f>COUNTIFS(Data!$D$2:$D$66,"AI",Data!$H$2:$H$66,"&gt;1999",Data!$M$2:$M$66,"&lt;"&amp;'Cumulative distributions'!$A147)/COUNTIFS(Data!$M$2:$M$66,"&gt;0",Data!$D$2:$D$66,"AI",Data!$H$2:$H$66,"&gt;1999")</f>
        <v>0.8</v>
      </c>
      <c r="G147" t="e">
        <f>COUNTIFS(Data!$D$2:$D$66,"AGI",Data!$H$2:$H$66,"&lt;2000",Data!$M$2:$M$66,"&lt;"&amp;'Cumulative distributions'!$A147)/COUNTIFS(Data!$M$2:$M$66,"&gt;0",Data!$D$2:$D$66,"AGI",Data!$H$2:$H$66,"&lt;2000")</f>
        <v>#DIV/0!</v>
      </c>
      <c r="H147">
        <f>COUNTIFS(Data!$D$2:$D$66,"AGI",Data!$H$2:$H$66,"&gt;1999",Data!$M$2:$M$66,"&lt;"&amp;'Cumulative distributions'!$A147)/COUNTIFS(Data!$M$2:$M$66,"&gt;0",Data!$D$2:$D$66,"AGI",Data!$H$2:$H$66,"&gt;1999")</f>
        <v>1</v>
      </c>
      <c r="I147">
        <f>COUNTIFS(Data!$D$2:$D$66,"Futurist",Data!$H$2:$H$66,"&lt;2000",Data!$M$2:$M$66,"&lt;"&amp;'Cumulative distributions'!$A147)/COUNTIFS(Data!$M$2:$M$66,"&gt;0",Data!$D$2:$D$66,"Futurist",Data!$H$2:$H$66,"&lt;2000")</f>
        <v>0.75</v>
      </c>
      <c r="J147">
        <f>COUNTIFS(Data!$D$2:$D$66,"Futurist",Data!$H$2:$H$66,"&gt;1999",Data!$M$2:$M$66,"&lt;"&amp;'Cumulative distributions'!$A147)/COUNTIFS(Data!$M$2:$M$66,"&gt;0",Data!$D$2:$D$66,"Futurist",Data!$H$2:$H$66,"&gt;1999")</f>
        <v>0.8571428571428571</v>
      </c>
      <c r="K147">
        <f>COUNTIFS(Data!$D$2:$D$66,"Other",Data!$H$2:$H$66,"&lt;2000",Data!$M$2:$M$66,"&lt;"&amp;'Cumulative distributions'!$A147)/COUNTIFS(Data!$M$2:$M$66,"&gt;0",Data!$D$2:$D$66,"Other",Data!$H$2:$H$66,"&lt;2000")</f>
        <v>0.6666666666666666</v>
      </c>
      <c r="L147">
        <f>COUNTIFS(Data!$D$2:$D$66,"Other",Data!$H$2:$H$66,"&gt;1999",Data!$M$2:$M$66,"&lt;"&amp;'Cumulative distributions'!$A147)/COUNTIFS(Data!$M$2:$M$66,"&gt;0",Data!$D$2:$D$66,"Other",Data!$H$2:$H$66,"&gt;1999")</f>
        <v>0.8</v>
      </c>
      <c r="N147">
        <f>COUNTIFS(Data!$D$2:$D$66,"AGI",Data!$M$2:$M$66,"&lt;"&amp;'Cumulative distributions'!$A147)/COUNTIFS(Data!$M$2:$M$66,"&gt;0",Data!$D$2:$D$66,"AGI")</f>
        <v>1</v>
      </c>
      <c r="O147">
        <f>COUNTIFS(Data!$D$2:$D$66,"AI",Data!$M$2:$M$66,"&lt;"&amp;'Cumulative distributions'!$A147)/COUNTIFS(Data!$M$2:$M$66,"&gt;0",Data!$D$2:$D$66,"AI")</f>
        <v>0.8636363636363636</v>
      </c>
      <c r="P147">
        <f>COUNTIFS(Data!$D$2:$D$66,"Futurist",Data!$M$2:$M$66,"&lt;"&amp;'Cumulative distributions'!$A147)/COUNTIFS(Data!$M$2:$M$66,"&gt;0",Data!$D$2:$D$66,"Futurist")</f>
        <v>0.8</v>
      </c>
      <c r="Q147">
        <f>COUNTIFS(Data!$D$2:$D$66,"Other",Data!$M$2:$M$66,"&lt;"&amp;'Cumulative distributions'!$A147)/COUNTIFS(Data!$M$2:$M$66,"&gt;0",Data!$D$2:$D$66,"Other")</f>
        <v>0.75</v>
      </c>
      <c r="S147">
        <f>COUNTIFS(Data!$H$2:$H$66,"&lt;2000",Data!$M$2:$M$66,"&lt;"&amp;'Cumulative distributions'!$A147)/COUNTIFS(Data!$M$2:$M$66,"&gt;0",Data!$H$2:$H$66,"&lt;2000")</f>
        <v>0.8333333333333334</v>
      </c>
      <c r="T147">
        <f>COUNTIFS(Data!$H$2:$H$66,"&gt;1999",Data!$M$2:$M$66,"&lt;"&amp;'Cumulative distributions'!$A147)/COUNTIFS(Data!$M$2:$M$66,"&gt;0",Data!$H$2:$H$66,"&gt;1999")</f>
        <v>0.875</v>
      </c>
      <c r="V147">
        <f>COUNTIFS(Data!$AD$2:$AD$66,1,Data!$H$2:$H$66,"&gt;1999",Data!$M$2:$M$66,"&lt;"&amp;'Cumulative distributions'!$A147)/COUNTIFS(Data!$M$2:$M$66,"&gt;0",Data!$AD$2:$AD$66,1,Data!$H$2:$H$66,"&gt;1999")</f>
        <v>0.9090909090909091</v>
      </c>
      <c r="W147">
        <f>COUNTIFS(Data!$AD$2:$AD$66,0,Data!$H$2:$H$66,"&gt;1999",Data!$M$2:$M$66,"&lt;"&amp;'Cumulative distributions'!$A147)/COUNTIFS(Data!$M$2:$M$66,"&gt;0",Data!$AD$2:$AD$66,0,Data!$H$2:$H$66,"&gt;1999")</f>
        <v>0.9090909090909091</v>
      </c>
      <c r="AH147">
        <f t="shared" si="2"/>
        <v>2026</v>
      </c>
    </row>
    <row r="148" spans="1:34" ht="12.75">
      <c r="A148">
        <v>2106</v>
      </c>
      <c r="B148">
        <f>COUNTIF(Data!$M$2:$M$66,"&lt;"&amp;A148)/COUNT(Data!$M$2:$M$66)</f>
        <v>0.8620689655172413</v>
      </c>
      <c r="C148">
        <f>COUNTIF(Data!$L$2:$L$66,"&lt;"&amp;A148)/COUNT(Data!$L$2:$L$66)</f>
        <v>0.8490566037735849</v>
      </c>
      <c r="E148">
        <f>COUNTIFS(Data!$D$2:$D$66,"AI",Data!$H$2:$H$66,"&lt;2000",Data!$M$2:$M$66,"&lt;"&amp;'Cumulative distributions'!$A148)/COUNTIFS(Data!$M$2:$M$66,"&gt;0",Data!$D$2:$D$66,"AI",Data!$H$2:$H$66,"&lt;2000")</f>
        <v>1</v>
      </c>
      <c r="F148">
        <f>COUNTIFS(Data!$D$2:$D$66,"AI",Data!$H$2:$H$66,"&gt;1999",Data!$M$2:$M$66,"&lt;"&amp;'Cumulative distributions'!$A148)/COUNTIFS(Data!$M$2:$M$66,"&gt;0",Data!$D$2:$D$66,"AI",Data!$H$2:$H$66,"&gt;1999")</f>
        <v>0.8</v>
      </c>
      <c r="G148" t="e">
        <f>COUNTIFS(Data!$D$2:$D$66,"AGI",Data!$H$2:$H$66,"&lt;2000",Data!$M$2:$M$66,"&lt;"&amp;'Cumulative distributions'!$A148)/COUNTIFS(Data!$M$2:$M$66,"&gt;0",Data!$D$2:$D$66,"AGI",Data!$H$2:$H$66,"&lt;2000")</f>
        <v>#DIV/0!</v>
      </c>
      <c r="H148">
        <f>COUNTIFS(Data!$D$2:$D$66,"AGI",Data!$H$2:$H$66,"&gt;1999",Data!$M$2:$M$66,"&lt;"&amp;'Cumulative distributions'!$A148)/COUNTIFS(Data!$M$2:$M$66,"&gt;0",Data!$D$2:$D$66,"AGI",Data!$H$2:$H$66,"&gt;1999")</f>
        <v>1</v>
      </c>
      <c r="I148">
        <f>COUNTIFS(Data!$D$2:$D$66,"Futurist",Data!$H$2:$H$66,"&lt;2000",Data!$M$2:$M$66,"&lt;"&amp;'Cumulative distributions'!$A148)/COUNTIFS(Data!$M$2:$M$66,"&gt;0",Data!$D$2:$D$66,"Futurist",Data!$H$2:$H$66,"&lt;2000")</f>
        <v>0.75</v>
      </c>
      <c r="J148">
        <f>COUNTIFS(Data!$D$2:$D$66,"Futurist",Data!$H$2:$H$66,"&gt;1999",Data!$M$2:$M$66,"&lt;"&amp;'Cumulative distributions'!$A148)/COUNTIFS(Data!$M$2:$M$66,"&gt;0",Data!$D$2:$D$66,"Futurist",Data!$H$2:$H$66,"&gt;1999")</f>
        <v>0.8571428571428571</v>
      </c>
      <c r="K148">
        <f>COUNTIFS(Data!$D$2:$D$66,"Other",Data!$H$2:$H$66,"&lt;2000",Data!$M$2:$M$66,"&lt;"&amp;'Cumulative distributions'!$A148)/COUNTIFS(Data!$M$2:$M$66,"&gt;0",Data!$D$2:$D$66,"Other",Data!$H$2:$H$66,"&lt;2000")</f>
        <v>0.6666666666666666</v>
      </c>
      <c r="L148">
        <f>COUNTIFS(Data!$D$2:$D$66,"Other",Data!$H$2:$H$66,"&gt;1999",Data!$M$2:$M$66,"&lt;"&amp;'Cumulative distributions'!$A148)/COUNTIFS(Data!$M$2:$M$66,"&gt;0",Data!$D$2:$D$66,"Other",Data!$H$2:$H$66,"&gt;1999")</f>
        <v>0.8</v>
      </c>
      <c r="N148">
        <f>COUNTIFS(Data!$D$2:$D$66,"AGI",Data!$M$2:$M$66,"&lt;"&amp;'Cumulative distributions'!$A148)/COUNTIFS(Data!$M$2:$M$66,"&gt;0",Data!$D$2:$D$66,"AGI")</f>
        <v>1</v>
      </c>
      <c r="O148">
        <f>COUNTIFS(Data!$D$2:$D$66,"AI",Data!$M$2:$M$66,"&lt;"&amp;'Cumulative distributions'!$A148)/COUNTIFS(Data!$M$2:$M$66,"&gt;0",Data!$D$2:$D$66,"AI")</f>
        <v>0.8636363636363636</v>
      </c>
      <c r="P148">
        <f>COUNTIFS(Data!$D$2:$D$66,"Futurist",Data!$M$2:$M$66,"&lt;"&amp;'Cumulative distributions'!$A148)/COUNTIFS(Data!$M$2:$M$66,"&gt;0",Data!$D$2:$D$66,"Futurist")</f>
        <v>0.8</v>
      </c>
      <c r="Q148">
        <f>COUNTIFS(Data!$D$2:$D$66,"Other",Data!$M$2:$M$66,"&lt;"&amp;'Cumulative distributions'!$A148)/COUNTIFS(Data!$M$2:$M$66,"&gt;0",Data!$D$2:$D$66,"Other")</f>
        <v>0.75</v>
      </c>
      <c r="S148">
        <f>COUNTIFS(Data!$H$2:$H$66,"&lt;2000",Data!$M$2:$M$66,"&lt;"&amp;'Cumulative distributions'!$A148)/COUNTIFS(Data!$M$2:$M$66,"&gt;0",Data!$H$2:$H$66,"&lt;2000")</f>
        <v>0.8333333333333334</v>
      </c>
      <c r="T148">
        <f>COUNTIFS(Data!$H$2:$H$66,"&gt;1999",Data!$M$2:$M$66,"&lt;"&amp;'Cumulative distributions'!$A148)/COUNTIFS(Data!$M$2:$M$66,"&gt;0",Data!$H$2:$H$66,"&gt;1999")</f>
        <v>0.875</v>
      </c>
      <c r="V148">
        <f>COUNTIFS(Data!$AD$2:$AD$66,1,Data!$H$2:$H$66,"&gt;1999",Data!$M$2:$M$66,"&lt;"&amp;'Cumulative distributions'!$A148)/COUNTIFS(Data!$M$2:$M$66,"&gt;0",Data!$AD$2:$AD$66,1,Data!$H$2:$H$66,"&gt;1999")</f>
        <v>0.9090909090909091</v>
      </c>
      <c r="W148">
        <f>COUNTIFS(Data!$AD$2:$AD$66,0,Data!$H$2:$H$66,"&gt;1999",Data!$M$2:$M$66,"&lt;"&amp;'Cumulative distributions'!$A148)/COUNTIFS(Data!$M$2:$M$66,"&gt;0",Data!$AD$2:$AD$66,0,Data!$H$2:$H$66,"&gt;1999")</f>
        <v>0.9090909090909091</v>
      </c>
      <c r="AH148">
        <f t="shared" si="2"/>
        <v>2026</v>
      </c>
    </row>
    <row r="149" spans="1:34" ht="12.75">
      <c r="A149">
        <v>2107</v>
      </c>
      <c r="B149">
        <f>COUNTIF(Data!$M$2:$M$66,"&lt;"&amp;A149)/COUNT(Data!$M$2:$M$66)</f>
        <v>0.8620689655172413</v>
      </c>
      <c r="C149">
        <f>COUNTIF(Data!$L$2:$L$66,"&lt;"&amp;A149)/COUNT(Data!$L$2:$L$66)</f>
        <v>0.8490566037735849</v>
      </c>
      <c r="E149">
        <f>COUNTIFS(Data!$D$2:$D$66,"AI",Data!$H$2:$H$66,"&lt;2000",Data!$M$2:$M$66,"&lt;"&amp;'Cumulative distributions'!$A149)/COUNTIFS(Data!$M$2:$M$66,"&gt;0",Data!$D$2:$D$66,"AI",Data!$H$2:$H$66,"&lt;2000")</f>
        <v>1</v>
      </c>
      <c r="F149">
        <f>COUNTIFS(Data!$D$2:$D$66,"AI",Data!$H$2:$H$66,"&gt;1999",Data!$M$2:$M$66,"&lt;"&amp;'Cumulative distributions'!$A149)/COUNTIFS(Data!$M$2:$M$66,"&gt;0",Data!$D$2:$D$66,"AI",Data!$H$2:$H$66,"&gt;1999")</f>
        <v>0.8</v>
      </c>
      <c r="G149" t="e">
        <f>COUNTIFS(Data!$D$2:$D$66,"AGI",Data!$H$2:$H$66,"&lt;2000",Data!$M$2:$M$66,"&lt;"&amp;'Cumulative distributions'!$A149)/COUNTIFS(Data!$M$2:$M$66,"&gt;0",Data!$D$2:$D$66,"AGI",Data!$H$2:$H$66,"&lt;2000")</f>
        <v>#DIV/0!</v>
      </c>
      <c r="H149">
        <f>COUNTIFS(Data!$D$2:$D$66,"AGI",Data!$H$2:$H$66,"&gt;1999",Data!$M$2:$M$66,"&lt;"&amp;'Cumulative distributions'!$A149)/COUNTIFS(Data!$M$2:$M$66,"&gt;0",Data!$D$2:$D$66,"AGI",Data!$H$2:$H$66,"&gt;1999")</f>
        <v>1</v>
      </c>
      <c r="I149">
        <f>COUNTIFS(Data!$D$2:$D$66,"Futurist",Data!$H$2:$H$66,"&lt;2000",Data!$M$2:$M$66,"&lt;"&amp;'Cumulative distributions'!$A149)/COUNTIFS(Data!$M$2:$M$66,"&gt;0",Data!$D$2:$D$66,"Futurist",Data!$H$2:$H$66,"&lt;2000")</f>
        <v>0.75</v>
      </c>
      <c r="J149">
        <f>COUNTIFS(Data!$D$2:$D$66,"Futurist",Data!$H$2:$H$66,"&gt;1999",Data!$M$2:$M$66,"&lt;"&amp;'Cumulative distributions'!$A149)/COUNTIFS(Data!$M$2:$M$66,"&gt;0",Data!$D$2:$D$66,"Futurist",Data!$H$2:$H$66,"&gt;1999")</f>
        <v>0.8571428571428571</v>
      </c>
      <c r="K149">
        <f>COUNTIFS(Data!$D$2:$D$66,"Other",Data!$H$2:$H$66,"&lt;2000",Data!$M$2:$M$66,"&lt;"&amp;'Cumulative distributions'!$A149)/COUNTIFS(Data!$M$2:$M$66,"&gt;0",Data!$D$2:$D$66,"Other",Data!$H$2:$H$66,"&lt;2000")</f>
        <v>0.6666666666666666</v>
      </c>
      <c r="L149">
        <f>COUNTIFS(Data!$D$2:$D$66,"Other",Data!$H$2:$H$66,"&gt;1999",Data!$M$2:$M$66,"&lt;"&amp;'Cumulative distributions'!$A149)/COUNTIFS(Data!$M$2:$M$66,"&gt;0",Data!$D$2:$D$66,"Other",Data!$H$2:$H$66,"&gt;1999")</f>
        <v>0.8</v>
      </c>
      <c r="N149">
        <f>COUNTIFS(Data!$D$2:$D$66,"AGI",Data!$M$2:$M$66,"&lt;"&amp;'Cumulative distributions'!$A149)/COUNTIFS(Data!$M$2:$M$66,"&gt;0",Data!$D$2:$D$66,"AGI")</f>
        <v>1</v>
      </c>
      <c r="O149">
        <f>COUNTIFS(Data!$D$2:$D$66,"AI",Data!$M$2:$M$66,"&lt;"&amp;'Cumulative distributions'!$A149)/COUNTIFS(Data!$M$2:$M$66,"&gt;0",Data!$D$2:$D$66,"AI")</f>
        <v>0.8636363636363636</v>
      </c>
      <c r="P149">
        <f>COUNTIFS(Data!$D$2:$D$66,"Futurist",Data!$M$2:$M$66,"&lt;"&amp;'Cumulative distributions'!$A149)/COUNTIFS(Data!$M$2:$M$66,"&gt;0",Data!$D$2:$D$66,"Futurist")</f>
        <v>0.8</v>
      </c>
      <c r="Q149">
        <f>COUNTIFS(Data!$D$2:$D$66,"Other",Data!$M$2:$M$66,"&lt;"&amp;'Cumulative distributions'!$A149)/COUNTIFS(Data!$M$2:$M$66,"&gt;0",Data!$D$2:$D$66,"Other")</f>
        <v>0.75</v>
      </c>
      <c r="S149">
        <f>COUNTIFS(Data!$H$2:$H$66,"&lt;2000",Data!$M$2:$M$66,"&lt;"&amp;'Cumulative distributions'!$A149)/COUNTIFS(Data!$M$2:$M$66,"&gt;0",Data!$H$2:$H$66,"&lt;2000")</f>
        <v>0.8333333333333334</v>
      </c>
      <c r="T149">
        <f>COUNTIFS(Data!$H$2:$H$66,"&gt;1999",Data!$M$2:$M$66,"&lt;"&amp;'Cumulative distributions'!$A149)/COUNTIFS(Data!$M$2:$M$66,"&gt;0",Data!$H$2:$H$66,"&gt;1999")</f>
        <v>0.875</v>
      </c>
      <c r="V149">
        <f>COUNTIFS(Data!$AD$2:$AD$66,1,Data!$H$2:$H$66,"&gt;1999",Data!$M$2:$M$66,"&lt;"&amp;'Cumulative distributions'!$A149)/COUNTIFS(Data!$M$2:$M$66,"&gt;0",Data!$AD$2:$AD$66,1,Data!$H$2:$H$66,"&gt;1999")</f>
        <v>0.9090909090909091</v>
      </c>
      <c r="W149">
        <f>COUNTIFS(Data!$AD$2:$AD$66,0,Data!$H$2:$H$66,"&gt;1999",Data!$M$2:$M$66,"&lt;"&amp;'Cumulative distributions'!$A149)/COUNTIFS(Data!$M$2:$M$66,"&gt;0",Data!$AD$2:$AD$66,0,Data!$H$2:$H$66,"&gt;1999")</f>
        <v>0.9090909090909091</v>
      </c>
      <c r="AH149">
        <f t="shared" si="2"/>
        <v>2026</v>
      </c>
    </row>
    <row r="150" spans="1:34" ht="12.75">
      <c r="A150">
        <v>2108</v>
      </c>
      <c r="B150">
        <f>COUNTIF(Data!$M$2:$M$66,"&lt;"&amp;A150)/COUNT(Data!$M$2:$M$66)</f>
        <v>0.8620689655172413</v>
      </c>
      <c r="C150">
        <f>COUNTIF(Data!$L$2:$L$66,"&lt;"&amp;A150)/COUNT(Data!$L$2:$L$66)</f>
        <v>0.8490566037735849</v>
      </c>
      <c r="E150">
        <f>COUNTIFS(Data!$D$2:$D$66,"AI",Data!$H$2:$H$66,"&lt;2000",Data!$M$2:$M$66,"&lt;"&amp;'Cumulative distributions'!$A150)/COUNTIFS(Data!$M$2:$M$66,"&gt;0",Data!$D$2:$D$66,"AI",Data!$H$2:$H$66,"&lt;2000")</f>
        <v>1</v>
      </c>
      <c r="F150">
        <f>COUNTIFS(Data!$D$2:$D$66,"AI",Data!$H$2:$H$66,"&gt;1999",Data!$M$2:$M$66,"&lt;"&amp;'Cumulative distributions'!$A150)/COUNTIFS(Data!$M$2:$M$66,"&gt;0",Data!$D$2:$D$66,"AI",Data!$H$2:$H$66,"&gt;1999")</f>
        <v>0.8</v>
      </c>
      <c r="G150" t="e">
        <f>COUNTIFS(Data!$D$2:$D$66,"AGI",Data!$H$2:$H$66,"&lt;2000",Data!$M$2:$M$66,"&lt;"&amp;'Cumulative distributions'!$A150)/COUNTIFS(Data!$M$2:$M$66,"&gt;0",Data!$D$2:$D$66,"AGI",Data!$H$2:$H$66,"&lt;2000")</f>
        <v>#DIV/0!</v>
      </c>
      <c r="H150">
        <f>COUNTIFS(Data!$D$2:$D$66,"AGI",Data!$H$2:$H$66,"&gt;1999",Data!$M$2:$M$66,"&lt;"&amp;'Cumulative distributions'!$A150)/COUNTIFS(Data!$M$2:$M$66,"&gt;0",Data!$D$2:$D$66,"AGI",Data!$H$2:$H$66,"&gt;1999")</f>
        <v>1</v>
      </c>
      <c r="I150">
        <f>COUNTIFS(Data!$D$2:$D$66,"Futurist",Data!$H$2:$H$66,"&lt;2000",Data!$M$2:$M$66,"&lt;"&amp;'Cumulative distributions'!$A150)/COUNTIFS(Data!$M$2:$M$66,"&gt;0",Data!$D$2:$D$66,"Futurist",Data!$H$2:$H$66,"&lt;2000")</f>
        <v>0.75</v>
      </c>
      <c r="J150">
        <f>COUNTIFS(Data!$D$2:$D$66,"Futurist",Data!$H$2:$H$66,"&gt;1999",Data!$M$2:$M$66,"&lt;"&amp;'Cumulative distributions'!$A150)/COUNTIFS(Data!$M$2:$M$66,"&gt;0",Data!$D$2:$D$66,"Futurist",Data!$H$2:$H$66,"&gt;1999")</f>
        <v>0.8571428571428571</v>
      </c>
      <c r="K150">
        <f>COUNTIFS(Data!$D$2:$D$66,"Other",Data!$H$2:$H$66,"&lt;2000",Data!$M$2:$M$66,"&lt;"&amp;'Cumulative distributions'!$A150)/COUNTIFS(Data!$M$2:$M$66,"&gt;0",Data!$D$2:$D$66,"Other",Data!$H$2:$H$66,"&lt;2000")</f>
        <v>0.6666666666666666</v>
      </c>
      <c r="L150">
        <f>COUNTIFS(Data!$D$2:$D$66,"Other",Data!$H$2:$H$66,"&gt;1999",Data!$M$2:$M$66,"&lt;"&amp;'Cumulative distributions'!$A150)/COUNTIFS(Data!$M$2:$M$66,"&gt;0",Data!$D$2:$D$66,"Other",Data!$H$2:$H$66,"&gt;1999")</f>
        <v>0.8</v>
      </c>
      <c r="N150">
        <f>COUNTIFS(Data!$D$2:$D$66,"AGI",Data!$M$2:$M$66,"&lt;"&amp;'Cumulative distributions'!$A150)/COUNTIFS(Data!$M$2:$M$66,"&gt;0",Data!$D$2:$D$66,"AGI")</f>
        <v>1</v>
      </c>
      <c r="O150">
        <f>COUNTIFS(Data!$D$2:$D$66,"AI",Data!$M$2:$M$66,"&lt;"&amp;'Cumulative distributions'!$A150)/COUNTIFS(Data!$M$2:$M$66,"&gt;0",Data!$D$2:$D$66,"AI")</f>
        <v>0.8636363636363636</v>
      </c>
      <c r="P150">
        <f>COUNTIFS(Data!$D$2:$D$66,"Futurist",Data!$M$2:$M$66,"&lt;"&amp;'Cumulative distributions'!$A150)/COUNTIFS(Data!$M$2:$M$66,"&gt;0",Data!$D$2:$D$66,"Futurist")</f>
        <v>0.8</v>
      </c>
      <c r="Q150">
        <f>COUNTIFS(Data!$D$2:$D$66,"Other",Data!$M$2:$M$66,"&lt;"&amp;'Cumulative distributions'!$A150)/COUNTIFS(Data!$M$2:$M$66,"&gt;0",Data!$D$2:$D$66,"Other")</f>
        <v>0.75</v>
      </c>
      <c r="S150">
        <f>COUNTIFS(Data!$H$2:$H$66,"&lt;2000",Data!$M$2:$M$66,"&lt;"&amp;'Cumulative distributions'!$A150)/COUNTIFS(Data!$M$2:$M$66,"&gt;0",Data!$H$2:$H$66,"&lt;2000")</f>
        <v>0.8333333333333334</v>
      </c>
      <c r="T150">
        <f>COUNTIFS(Data!$H$2:$H$66,"&gt;1999",Data!$M$2:$M$66,"&lt;"&amp;'Cumulative distributions'!$A150)/COUNTIFS(Data!$M$2:$M$66,"&gt;0",Data!$H$2:$H$66,"&gt;1999")</f>
        <v>0.875</v>
      </c>
      <c r="V150">
        <f>COUNTIFS(Data!$AD$2:$AD$66,1,Data!$H$2:$H$66,"&gt;1999",Data!$M$2:$M$66,"&lt;"&amp;'Cumulative distributions'!$A150)/COUNTIFS(Data!$M$2:$M$66,"&gt;0",Data!$AD$2:$AD$66,1,Data!$H$2:$H$66,"&gt;1999")</f>
        <v>0.9090909090909091</v>
      </c>
      <c r="W150">
        <f>COUNTIFS(Data!$AD$2:$AD$66,0,Data!$H$2:$H$66,"&gt;1999",Data!$M$2:$M$66,"&lt;"&amp;'Cumulative distributions'!$A150)/COUNTIFS(Data!$M$2:$M$66,"&gt;0",Data!$AD$2:$AD$66,0,Data!$H$2:$H$66,"&gt;1999")</f>
        <v>0.9090909090909091</v>
      </c>
      <c r="AH150">
        <f t="shared" si="2"/>
        <v>2026</v>
      </c>
    </row>
    <row r="151" spans="1:34" ht="12.75">
      <c r="A151">
        <v>2109</v>
      </c>
      <c r="B151">
        <f>COUNTIF(Data!$M$2:$M$66,"&lt;"&amp;A151)/COUNT(Data!$M$2:$M$66)</f>
        <v>0.8793103448275862</v>
      </c>
      <c r="C151">
        <f>COUNTIF(Data!$L$2:$L$66,"&lt;"&amp;A151)/COUNT(Data!$L$2:$L$66)</f>
        <v>0.8679245283018868</v>
      </c>
      <c r="E151">
        <f>COUNTIFS(Data!$D$2:$D$66,"AI",Data!$H$2:$H$66,"&lt;2000",Data!$M$2:$M$66,"&lt;"&amp;'Cumulative distributions'!$A151)/COUNTIFS(Data!$M$2:$M$66,"&gt;0",Data!$D$2:$D$66,"AI",Data!$H$2:$H$66,"&lt;2000")</f>
        <v>1</v>
      </c>
      <c r="F151">
        <f>COUNTIFS(Data!$D$2:$D$66,"AI",Data!$H$2:$H$66,"&gt;1999",Data!$M$2:$M$66,"&lt;"&amp;'Cumulative distributions'!$A151)/COUNTIFS(Data!$M$2:$M$66,"&gt;0",Data!$D$2:$D$66,"AI",Data!$H$2:$H$66,"&gt;1999")</f>
        <v>0.8</v>
      </c>
      <c r="G151" t="e">
        <f>COUNTIFS(Data!$D$2:$D$66,"AGI",Data!$H$2:$H$66,"&lt;2000",Data!$M$2:$M$66,"&lt;"&amp;'Cumulative distributions'!$A151)/COUNTIFS(Data!$M$2:$M$66,"&gt;0",Data!$D$2:$D$66,"AGI",Data!$H$2:$H$66,"&lt;2000")</f>
        <v>#DIV/0!</v>
      </c>
      <c r="H151">
        <f>COUNTIFS(Data!$D$2:$D$66,"AGI",Data!$H$2:$H$66,"&gt;1999",Data!$M$2:$M$66,"&lt;"&amp;'Cumulative distributions'!$A151)/COUNTIFS(Data!$M$2:$M$66,"&gt;0",Data!$D$2:$D$66,"AGI",Data!$H$2:$H$66,"&gt;1999")</f>
        <v>1</v>
      </c>
      <c r="I151">
        <f>COUNTIFS(Data!$D$2:$D$66,"Futurist",Data!$H$2:$H$66,"&lt;2000",Data!$M$2:$M$66,"&lt;"&amp;'Cumulative distributions'!$A151)/COUNTIFS(Data!$M$2:$M$66,"&gt;0",Data!$D$2:$D$66,"Futurist",Data!$H$2:$H$66,"&lt;2000")</f>
        <v>0.75</v>
      </c>
      <c r="J151">
        <f>COUNTIFS(Data!$D$2:$D$66,"Futurist",Data!$H$2:$H$66,"&gt;1999",Data!$M$2:$M$66,"&lt;"&amp;'Cumulative distributions'!$A151)/COUNTIFS(Data!$M$2:$M$66,"&gt;0",Data!$D$2:$D$66,"Futurist",Data!$H$2:$H$66,"&gt;1999")</f>
        <v>0.8571428571428571</v>
      </c>
      <c r="K151">
        <f>COUNTIFS(Data!$D$2:$D$66,"Other",Data!$H$2:$H$66,"&lt;2000",Data!$M$2:$M$66,"&lt;"&amp;'Cumulative distributions'!$A151)/COUNTIFS(Data!$M$2:$M$66,"&gt;0",Data!$D$2:$D$66,"Other",Data!$H$2:$H$66,"&lt;2000")</f>
        <v>1</v>
      </c>
      <c r="L151">
        <f>COUNTIFS(Data!$D$2:$D$66,"Other",Data!$H$2:$H$66,"&gt;1999",Data!$M$2:$M$66,"&lt;"&amp;'Cumulative distributions'!$A151)/COUNTIFS(Data!$M$2:$M$66,"&gt;0",Data!$D$2:$D$66,"Other",Data!$H$2:$H$66,"&gt;1999")</f>
        <v>0.8</v>
      </c>
      <c r="N151">
        <f>COUNTIFS(Data!$D$2:$D$66,"AGI",Data!$M$2:$M$66,"&lt;"&amp;'Cumulative distributions'!$A151)/COUNTIFS(Data!$M$2:$M$66,"&gt;0",Data!$D$2:$D$66,"AGI")</f>
        <v>1</v>
      </c>
      <c r="O151">
        <f>COUNTIFS(Data!$D$2:$D$66,"AI",Data!$M$2:$M$66,"&lt;"&amp;'Cumulative distributions'!$A151)/COUNTIFS(Data!$M$2:$M$66,"&gt;0",Data!$D$2:$D$66,"AI")</f>
        <v>0.8636363636363636</v>
      </c>
      <c r="P151">
        <f>COUNTIFS(Data!$D$2:$D$66,"Futurist",Data!$M$2:$M$66,"&lt;"&amp;'Cumulative distributions'!$A151)/COUNTIFS(Data!$M$2:$M$66,"&gt;0",Data!$D$2:$D$66,"Futurist")</f>
        <v>0.8</v>
      </c>
      <c r="Q151">
        <f>COUNTIFS(Data!$D$2:$D$66,"Other",Data!$M$2:$M$66,"&lt;"&amp;'Cumulative distributions'!$A151)/COUNTIFS(Data!$M$2:$M$66,"&gt;0",Data!$D$2:$D$66,"Other")</f>
        <v>0.875</v>
      </c>
      <c r="S151">
        <f>COUNTIFS(Data!$H$2:$H$66,"&lt;2000",Data!$M$2:$M$66,"&lt;"&amp;'Cumulative distributions'!$A151)/COUNTIFS(Data!$M$2:$M$66,"&gt;0",Data!$H$2:$H$66,"&lt;2000")</f>
        <v>0.8888888888888888</v>
      </c>
      <c r="T151">
        <f>COUNTIFS(Data!$H$2:$H$66,"&gt;1999",Data!$M$2:$M$66,"&lt;"&amp;'Cumulative distributions'!$A151)/COUNTIFS(Data!$M$2:$M$66,"&gt;0",Data!$H$2:$H$66,"&gt;1999")</f>
        <v>0.875</v>
      </c>
      <c r="V151">
        <f>COUNTIFS(Data!$AD$2:$AD$66,1,Data!$H$2:$H$66,"&gt;1999",Data!$M$2:$M$66,"&lt;"&amp;'Cumulative distributions'!$A151)/COUNTIFS(Data!$M$2:$M$66,"&gt;0",Data!$AD$2:$AD$66,1,Data!$H$2:$H$66,"&gt;1999")</f>
        <v>0.9090909090909091</v>
      </c>
      <c r="W151">
        <f>COUNTIFS(Data!$AD$2:$AD$66,0,Data!$H$2:$H$66,"&gt;1999",Data!$M$2:$M$66,"&lt;"&amp;'Cumulative distributions'!$A151)/COUNTIFS(Data!$M$2:$M$66,"&gt;0",Data!$AD$2:$AD$66,0,Data!$H$2:$H$66,"&gt;1999")</f>
        <v>0.9090909090909091</v>
      </c>
      <c r="AH151">
        <f t="shared" si="2"/>
        <v>2026</v>
      </c>
    </row>
    <row r="152" spans="1:34" ht="12.75">
      <c r="A152">
        <v>2110</v>
      </c>
      <c r="B152">
        <f>COUNTIF(Data!$M$2:$M$66,"&lt;"&amp;A152)/COUNT(Data!$M$2:$M$66)</f>
        <v>0.8793103448275862</v>
      </c>
      <c r="C152">
        <f>COUNTIF(Data!$L$2:$L$66,"&lt;"&amp;A152)/COUNT(Data!$L$2:$L$66)</f>
        <v>0.8679245283018868</v>
      </c>
      <c r="E152">
        <f>COUNTIFS(Data!$D$2:$D$66,"AI",Data!$H$2:$H$66,"&lt;2000",Data!$M$2:$M$66,"&lt;"&amp;'Cumulative distributions'!$A152)/COUNTIFS(Data!$M$2:$M$66,"&gt;0",Data!$D$2:$D$66,"AI",Data!$H$2:$H$66,"&lt;2000")</f>
        <v>1</v>
      </c>
      <c r="F152">
        <f>COUNTIFS(Data!$D$2:$D$66,"AI",Data!$H$2:$H$66,"&gt;1999",Data!$M$2:$M$66,"&lt;"&amp;'Cumulative distributions'!$A152)/COUNTIFS(Data!$M$2:$M$66,"&gt;0",Data!$D$2:$D$66,"AI",Data!$H$2:$H$66,"&gt;1999")</f>
        <v>0.8</v>
      </c>
      <c r="G152" t="e">
        <f>COUNTIFS(Data!$D$2:$D$66,"AGI",Data!$H$2:$H$66,"&lt;2000",Data!$M$2:$M$66,"&lt;"&amp;'Cumulative distributions'!$A152)/COUNTIFS(Data!$M$2:$M$66,"&gt;0",Data!$D$2:$D$66,"AGI",Data!$H$2:$H$66,"&lt;2000")</f>
        <v>#DIV/0!</v>
      </c>
      <c r="H152">
        <f>COUNTIFS(Data!$D$2:$D$66,"AGI",Data!$H$2:$H$66,"&gt;1999",Data!$M$2:$M$66,"&lt;"&amp;'Cumulative distributions'!$A152)/COUNTIFS(Data!$M$2:$M$66,"&gt;0",Data!$D$2:$D$66,"AGI",Data!$H$2:$H$66,"&gt;1999")</f>
        <v>1</v>
      </c>
      <c r="I152">
        <f>COUNTIFS(Data!$D$2:$D$66,"Futurist",Data!$H$2:$H$66,"&lt;2000",Data!$M$2:$M$66,"&lt;"&amp;'Cumulative distributions'!$A152)/COUNTIFS(Data!$M$2:$M$66,"&gt;0",Data!$D$2:$D$66,"Futurist",Data!$H$2:$H$66,"&lt;2000")</f>
        <v>0.75</v>
      </c>
      <c r="J152">
        <f>COUNTIFS(Data!$D$2:$D$66,"Futurist",Data!$H$2:$H$66,"&gt;1999",Data!$M$2:$M$66,"&lt;"&amp;'Cumulative distributions'!$A152)/COUNTIFS(Data!$M$2:$M$66,"&gt;0",Data!$D$2:$D$66,"Futurist",Data!$H$2:$H$66,"&gt;1999")</f>
        <v>0.8571428571428571</v>
      </c>
      <c r="K152">
        <f>COUNTIFS(Data!$D$2:$D$66,"Other",Data!$H$2:$H$66,"&lt;2000",Data!$M$2:$M$66,"&lt;"&amp;'Cumulative distributions'!$A152)/COUNTIFS(Data!$M$2:$M$66,"&gt;0",Data!$D$2:$D$66,"Other",Data!$H$2:$H$66,"&lt;2000")</f>
        <v>1</v>
      </c>
      <c r="L152">
        <f>COUNTIFS(Data!$D$2:$D$66,"Other",Data!$H$2:$H$66,"&gt;1999",Data!$M$2:$M$66,"&lt;"&amp;'Cumulative distributions'!$A152)/COUNTIFS(Data!$M$2:$M$66,"&gt;0",Data!$D$2:$D$66,"Other",Data!$H$2:$H$66,"&gt;1999")</f>
        <v>0.8</v>
      </c>
      <c r="N152">
        <f>COUNTIFS(Data!$D$2:$D$66,"AGI",Data!$M$2:$M$66,"&lt;"&amp;'Cumulative distributions'!$A152)/COUNTIFS(Data!$M$2:$M$66,"&gt;0",Data!$D$2:$D$66,"AGI")</f>
        <v>1</v>
      </c>
      <c r="O152">
        <f>COUNTIFS(Data!$D$2:$D$66,"AI",Data!$M$2:$M$66,"&lt;"&amp;'Cumulative distributions'!$A152)/COUNTIFS(Data!$M$2:$M$66,"&gt;0",Data!$D$2:$D$66,"AI")</f>
        <v>0.8636363636363636</v>
      </c>
      <c r="P152">
        <f>COUNTIFS(Data!$D$2:$D$66,"Futurist",Data!$M$2:$M$66,"&lt;"&amp;'Cumulative distributions'!$A152)/COUNTIFS(Data!$M$2:$M$66,"&gt;0",Data!$D$2:$D$66,"Futurist")</f>
        <v>0.8</v>
      </c>
      <c r="Q152">
        <f>COUNTIFS(Data!$D$2:$D$66,"Other",Data!$M$2:$M$66,"&lt;"&amp;'Cumulative distributions'!$A152)/COUNTIFS(Data!$M$2:$M$66,"&gt;0",Data!$D$2:$D$66,"Other")</f>
        <v>0.875</v>
      </c>
      <c r="S152">
        <f>COUNTIFS(Data!$H$2:$H$66,"&lt;2000",Data!$M$2:$M$66,"&lt;"&amp;'Cumulative distributions'!$A152)/COUNTIFS(Data!$M$2:$M$66,"&gt;0",Data!$H$2:$H$66,"&lt;2000")</f>
        <v>0.8888888888888888</v>
      </c>
      <c r="T152">
        <f>COUNTIFS(Data!$H$2:$H$66,"&gt;1999",Data!$M$2:$M$66,"&lt;"&amp;'Cumulative distributions'!$A152)/COUNTIFS(Data!$M$2:$M$66,"&gt;0",Data!$H$2:$H$66,"&gt;1999")</f>
        <v>0.875</v>
      </c>
      <c r="V152">
        <f>COUNTIFS(Data!$AD$2:$AD$66,1,Data!$H$2:$H$66,"&gt;1999",Data!$M$2:$M$66,"&lt;"&amp;'Cumulative distributions'!$A152)/COUNTIFS(Data!$M$2:$M$66,"&gt;0",Data!$AD$2:$AD$66,1,Data!$H$2:$H$66,"&gt;1999")</f>
        <v>0.9090909090909091</v>
      </c>
      <c r="W152">
        <f>COUNTIFS(Data!$AD$2:$AD$66,0,Data!$H$2:$H$66,"&gt;1999",Data!$M$2:$M$66,"&lt;"&amp;'Cumulative distributions'!$A152)/COUNTIFS(Data!$M$2:$M$66,"&gt;0",Data!$AD$2:$AD$66,0,Data!$H$2:$H$66,"&gt;1999")</f>
        <v>0.9090909090909091</v>
      </c>
      <c r="AH152">
        <f t="shared" si="2"/>
        <v>2026</v>
      </c>
    </row>
    <row r="153" spans="1:34" ht="12.75">
      <c r="A153">
        <v>2111</v>
      </c>
      <c r="B153">
        <f>COUNTIF(Data!$M$2:$M$66,"&lt;"&amp;A153)/COUNT(Data!$M$2:$M$66)</f>
        <v>0.8793103448275862</v>
      </c>
      <c r="C153">
        <f>COUNTIF(Data!$L$2:$L$66,"&lt;"&amp;A153)/COUNT(Data!$L$2:$L$66)</f>
        <v>0.8679245283018868</v>
      </c>
      <c r="E153">
        <f>COUNTIFS(Data!$D$2:$D$66,"AI",Data!$H$2:$H$66,"&lt;2000",Data!$M$2:$M$66,"&lt;"&amp;'Cumulative distributions'!$A153)/COUNTIFS(Data!$M$2:$M$66,"&gt;0",Data!$D$2:$D$66,"AI",Data!$H$2:$H$66,"&lt;2000")</f>
        <v>1</v>
      </c>
      <c r="F153">
        <f>COUNTIFS(Data!$D$2:$D$66,"AI",Data!$H$2:$H$66,"&gt;1999",Data!$M$2:$M$66,"&lt;"&amp;'Cumulative distributions'!$A153)/COUNTIFS(Data!$M$2:$M$66,"&gt;0",Data!$D$2:$D$66,"AI",Data!$H$2:$H$66,"&gt;1999")</f>
        <v>0.8</v>
      </c>
      <c r="G153" t="e">
        <f>COUNTIFS(Data!$D$2:$D$66,"AGI",Data!$H$2:$H$66,"&lt;2000",Data!$M$2:$M$66,"&lt;"&amp;'Cumulative distributions'!$A153)/COUNTIFS(Data!$M$2:$M$66,"&gt;0",Data!$D$2:$D$66,"AGI",Data!$H$2:$H$66,"&lt;2000")</f>
        <v>#DIV/0!</v>
      </c>
      <c r="H153">
        <f>COUNTIFS(Data!$D$2:$D$66,"AGI",Data!$H$2:$H$66,"&gt;1999",Data!$M$2:$M$66,"&lt;"&amp;'Cumulative distributions'!$A153)/COUNTIFS(Data!$M$2:$M$66,"&gt;0",Data!$D$2:$D$66,"AGI",Data!$H$2:$H$66,"&gt;1999")</f>
        <v>1</v>
      </c>
      <c r="I153">
        <f>COUNTIFS(Data!$D$2:$D$66,"Futurist",Data!$H$2:$H$66,"&lt;2000",Data!$M$2:$M$66,"&lt;"&amp;'Cumulative distributions'!$A153)/COUNTIFS(Data!$M$2:$M$66,"&gt;0",Data!$D$2:$D$66,"Futurist",Data!$H$2:$H$66,"&lt;2000")</f>
        <v>0.75</v>
      </c>
      <c r="J153">
        <f>COUNTIFS(Data!$D$2:$D$66,"Futurist",Data!$H$2:$H$66,"&gt;1999",Data!$M$2:$M$66,"&lt;"&amp;'Cumulative distributions'!$A153)/COUNTIFS(Data!$M$2:$M$66,"&gt;0",Data!$D$2:$D$66,"Futurist",Data!$H$2:$H$66,"&gt;1999")</f>
        <v>0.8571428571428571</v>
      </c>
      <c r="K153">
        <f>COUNTIFS(Data!$D$2:$D$66,"Other",Data!$H$2:$H$66,"&lt;2000",Data!$M$2:$M$66,"&lt;"&amp;'Cumulative distributions'!$A153)/COUNTIFS(Data!$M$2:$M$66,"&gt;0",Data!$D$2:$D$66,"Other",Data!$H$2:$H$66,"&lt;2000")</f>
        <v>1</v>
      </c>
      <c r="L153">
        <f>COUNTIFS(Data!$D$2:$D$66,"Other",Data!$H$2:$H$66,"&gt;1999",Data!$M$2:$M$66,"&lt;"&amp;'Cumulative distributions'!$A153)/COUNTIFS(Data!$M$2:$M$66,"&gt;0",Data!$D$2:$D$66,"Other",Data!$H$2:$H$66,"&gt;1999")</f>
        <v>0.8</v>
      </c>
      <c r="N153">
        <f>COUNTIFS(Data!$D$2:$D$66,"AGI",Data!$M$2:$M$66,"&lt;"&amp;'Cumulative distributions'!$A153)/COUNTIFS(Data!$M$2:$M$66,"&gt;0",Data!$D$2:$D$66,"AGI")</f>
        <v>1</v>
      </c>
      <c r="O153">
        <f>COUNTIFS(Data!$D$2:$D$66,"AI",Data!$M$2:$M$66,"&lt;"&amp;'Cumulative distributions'!$A153)/COUNTIFS(Data!$M$2:$M$66,"&gt;0",Data!$D$2:$D$66,"AI")</f>
        <v>0.8636363636363636</v>
      </c>
      <c r="P153">
        <f>COUNTIFS(Data!$D$2:$D$66,"Futurist",Data!$M$2:$M$66,"&lt;"&amp;'Cumulative distributions'!$A153)/COUNTIFS(Data!$M$2:$M$66,"&gt;0",Data!$D$2:$D$66,"Futurist")</f>
        <v>0.8</v>
      </c>
      <c r="Q153">
        <f>COUNTIFS(Data!$D$2:$D$66,"Other",Data!$M$2:$M$66,"&lt;"&amp;'Cumulative distributions'!$A153)/COUNTIFS(Data!$M$2:$M$66,"&gt;0",Data!$D$2:$D$66,"Other")</f>
        <v>0.875</v>
      </c>
      <c r="S153">
        <f>COUNTIFS(Data!$H$2:$H$66,"&lt;2000",Data!$M$2:$M$66,"&lt;"&amp;'Cumulative distributions'!$A153)/COUNTIFS(Data!$M$2:$M$66,"&gt;0",Data!$H$2:$H$66,"&lt;2000")</f>
        <v>0.8888888888888888</v>
      </c>
      <c r="T153">
        <f>COUNTIFS(Data!$H$2:$H$66,"&gt;1999",Data!$M$2:$M$66,"&lt;"&amp;'Cumulative distributions'!$A153)/COUNTIFS(Data!$M$2:$M$66,"&gt;0",Data!$H$2:$H$66,"&gt;1999")</f>
        <v>0.875</v>
      </c>
      <c r="V153">
        <f>COUNTIFS(Data!$AD$2:$AD$66,1,Data!$H$2:$H$66,"&gt;1999",Data!$M$2:$M$66,"&lt;"&amp;'Cumulative distributions'!$A153)/COUNTIFS(Data!$M$2:$M$66,"&gt;0",Data!$AD$2:$AD$66,1,Data!$H$2:$H$66,"&gt;1999")</f>
        <v>0.9090909090909091</v>
      </c>
      <c r="W153">
        <f>COUNTIFS(Data!$AD$2:$AD$66,0,Data!$H$2:$H$66,"&gt;1999",Data!$M$2:$M$66,"&lt;"&amp;'Cumulative distributions'!$A153)/COUNTIFS(Data!$M$2:$M$66,"&gt;0",Data!$AD$2:$AD$66,0,Data!$H$2:$H$66,"&gt;1999")</f>
        <v>0.9090909090909091</v>
      </c>
      <c r="AH153">
        <f t="shared" si="2"/>
        <v>2026</v>
      </c>
    </row>
    <row r="154" spans="1:34" ht="12.75">
      <c r="A154">
        <v>2112</v>
      </c>
      <c r="B154">
        <f>COUNTIF(Data!$M$2:$M$66,"&lt;"&amp;A154)/COUNT(Data!$M$2:$M$66)</f>
        <v>0.8793103448275862</v>
      </c>
      <c r="C154">
        <f>COUNTIF(Data!$L$2:$L$66,"&lt;"&amp;A154)/COUNT(Data!$L$2:$L$66)</f>
        <v>0.8679245283018868</v>
      </c>
      <c r="E154">
        <f>COUNTIFS(Data!$D$2:$D$66,"AI",Data!$H$2:$H$66,"&lt;2000",Data!$M$2:$M$66,"&lt;"&amp;'Cumulative distributions'!$A154)/COUNTIFS(Data!$M$2:$M$66,"&gt;0",Data!$D$2:$D$66,"AI",Data!$H$2:$H$66,"&lt;2000")</f>
        <v>1</v>
      </c>
      <c r="F154">
        <f>COUNTIFS(Data!$D$2:$D$66,"AI",Data!$H$2:$H$66,"&gt;1999",Data!$M$2:$M$66,"&lt;"&amp;'Cumulative distributions'!$A154)/COUNTIFS(Data!$M$2:$M$66,"&gt;0",Data!$D$2:$D$66,"AI",Data!$H$2:$H$66,"&gt;1999")</f>
        <v>0.8</v>
      </c>
      <c r="G154" t="e">
        <f>COUNTIFS(Data!$D$2:$D$66,"AGI",Data!$H$2:$H$66,"&lt;2000",Data!$M$2:$M$66,"&lt;"&amp;'Cumulative distributions'!$A154)/COUNTIFS(Data!$M$2:$M$66,"&gt;0",Data!$D$2:$D$66,"AGI",Data!$H$2:$H$66,"&lt;2000")</f>
        <v>#DIV/0!</v>
      </c>
      <c r="H154">
        <f>COUNTIFS(Data!$D$2:$D$66,"AGI",Data!$H$2:$H$66,"&gt;1999",Data!$M$2:$M$66,"&lt;"&amp;'Cumulative distributions'!$A154)/COUNTIFS(Data!$M$2:$M$66,"&gt;0",Data!$D$2:$D$66,"AGI",Data!$H$2:$H$66,"&gt;1999")</f>
        <v>1</v>
      </c>
      <c r="I154">
        <f>COUNTIFS(Data!$D$2:$D$66,"Futurist",Data!$H$2:$H$66,"&lt;2000",Data!$M$2:$M$66,"&lt;"&amp;'Cumulative distributions'!$A154)/COUNTIFS(Data!$M$2:$M$66,"&gt;0",Data!$D$2:$D$66,"Futurist",Data!$H$2:$H$66,"&lt;2000")</f>
        <v>0.75</v>
      </c>
      <c r="J154">
        <f>COUNTIFS(Data!$D$2:$D$66,"Futurist",Data!$H$2:$H$66,"&gt;1999",Data!$M$2:$M$66,"&lt;"&amp;'Cumulative distributions'!$A154)/COUNTIFS(Data!$M$2:$M$66,"&gt;0",Data!$D$2:$D$66,"Futurist",Data!$H$2:$H$66,"&gt;1999")</f>
        <v>0.8571428571428571</v>
      </c>
      <c r="K154">
        <f>COUNTIFS(Data!$D$2:$D$66,"Other",Data!$H$2:$H$66,"&lt;2000",Data!$M$2:$M$66,"&lt;"&amp;'Cumulative distributions'!$A154)/COUNTIFS(Data!$M$2:$M$66,"&gt;0",Data!$D$2:$D$66,"Other",Data!$H$2:$H$66,"&lt;2000")</f>
        <v>1</v>
      </c>
      <c r="L154">
        <f>COUNTIFS(Data!$D$2:$D$66,"Other",Data!$H$2:$H$66,"&gt;1999",Data!$M$2:$M$66,"&lt;"&amp;'Cumulative distributions'!$A154)/COUNTIFS(Data!$M$2:$M$66,"&gt;0",Data!$D$2:$D$66,"Other",Data!$H$2:$H$66,"&gt;1999")</f>
        <v>0.8</v>
      </c>
      <c r="N154">
        <f>COUNTIFS(Data!$D$2:$D$66,"AGI",Data!$M$2:$M$66,"&lt;"&amp;'Cumulative distributions'!$A154)/COUNTIFS(Data!$M$2:$M$66,"&gt;0",Data!$D$2:$D$66,"AGI")</f>
        <v>1</v>
      </c>
      <c r="O154">
        <f>COUNTIFS(Data!$D$2:$D$66,"AI",Data!$M$2:$M$66,"&lt;"&amp;'Cumulative distributions'!$A154)/COUNTIFS(Data!$M$2:$M$66,"&gt;0",Data!$D$2:$D$66,"AI")</f>
        <v>0.8636363636363636</v>
      </c>
      <c r="P154">
        <f>COUNTIFS(Data!$D$2:$D$66,"Futurist",Data!$M$2:$M$66,"&lt;"&amp;'Cumulative distributions'!$A154)/COUNTIFS(Data!$M$2:$M$66,"&gt;0",Data!$D$2:$D$66,"Futurist")</f>
        <v>0.8</v>
      </c>
      <c r="Q154">
        <f>COUNTIFS(Data!$D$2:$D$66,"Other",Data!$M$2:$M$66,"&lt;"&amp;'Cumulative distributions'!$A154)/COUNTIFS(Data!$M$2:$M$66,"&gt;0",Data!$D$2:$D$66,"Other")</f>
        <v>0.875</v>
      </c>
      <c r="S154">
        <f>COUNTIFS(Data!$H$2:$H$66,"&lt;2000",Data!$M$2:$M$66,"&lt;"&amp;'Cumulative distributions'!$A154)/COUNTIFS(Data!$M$2:$M$66,"&gt;0",Data!$H$2:$H$66,"&lt;2000")</f>
        <v>0.8888888888888888</v>
      </c>
      <c r="T154">
        <f>COUNTIFS(Data!$H$2:$H$66,"&gt;1999",Data!$M$2:$M$66,"&lt;"&amp;'Cumulative distributions'!$A154)/COUNTIFS(Data!$M$2:$M$66,"&gt;0",Data!$H$2:$H$66,"&gt;1999")</f>
        <v>0.875</v>
      </c>
      <c r="V154">
        <f>COUNTIFS(Data!$AD$2:$AD$66,1,Data!$H$2:$H$66,"&gt;1999",Data!$M$2:$M$66,"&lt;"&amp;'Cumulative distributions'!$A154)/COUNTIFS(Data!$M$2:$M$66,"&gt;0",Data!$AD$2:$AD$66,1,Data!$H$2:$H$66,"&gt;1999")</f>
        <v>0.9090909090909091</v>
      </c>
      <c r="W154">
        <f>COUNTIFS(Data!$AD$2:$AD$66,0,Data!$H$2:$H$66,"&gt;1999",Data!$M$2:$M$66,"&lt;"&amp;'Cumulative distributions'!$A154)/COUNTIFS(Data!$M$2:$M$66,"&gt;0",Data!$AD$2:$AD$66,0,Data!$H$2:$H$66,"&gt;1999")</f>
        <v>0.9090909090909091</v>
      </c>
      <c r="AH154">
        <f t="shared" si="2"/>
        <v>2026</v>
      </c>
    </row>
    <row r="155" spans="1:34" ht="12.75">
      <c r="A155">
        <v>2113</v>
      </c>
      <c r="B155">
        <f>COUNTIF(Data!$M$2:$M$66,"&lt;"&amp;A155)/COUNT(Data!$M$2:$M$66)</f>
        <v>0.9137931034482759</v>
      </c>
      <c r="C155">
        <f>COUNTIF(Data!$L$2:$L$66,"&lt;"&amp;A155)/COUNT(Data!$L$2:$L$66)</f>
        <v>0.9056603773584906</v>
      </c>
      <c r="E155">
        <f>COUNTIFS(Data!$D$2:$D$66,"AI",Data!$H$2:$H$66,"&lt;2000",Data!$M$2:$M$66,"&lt;"&amp;'Cumulative distributions'!$A155)/COUNTIFS(Data!$M$2:$M$66,"&gt;0",Data!$D$2:$D$66,"AI",Data!$H$2:$H$66,"&lt;2000")</f>
        <v>1</v>
      </c>
      <c r="F155">
        <f>COUNTIFS(Data!$D$2:$D$66,"AI",Data!$H$2:$H$66,"&gt;1999",Data!$M$2:$M$66,"&lt;"&amp;'Cumulative distributions'!$A155)/COUNTIFS(Data!$M$2:$M$66,"&gt;0",Data!$D$2:$D$66,"AI",Data!$H$2:$H$66,"&gt;1999")</f>
        <v>0.9333333333333333</v>
      </c>
      <c r="G155" t="e">
        <f>COUNTIFS(Data!$D$2:$D$66,"AGI",Data!$H$2:$H$66,"&lt;2000",Data!$M$2:$M$66,"&lt;"&amp;'Cumulative distributions'!$A155)/COUNTIFS(Data!$M$2:$M$66,"&gt;0",Data!$D$2:$D$66,"AGI",Data!$H$2:$H$66,"&lt;2000")</f>
        <v>#DIV/0!</v>
      </c>
      <c r="H155">
        <f>COUNTIFS(Data!$D$2:$D$66,"AGI",Data!$H$2:$H$66,"&gt;1999",Data!$M$2:$M$66,"&lt;"&amp;'Cumulative distributions'!$A155)/COUNTIFS(Data!$M$2:$M$66,"&gt;0",Data!$D$2:$D$66,"AGI",Data!$H$2:$H$66,"&gt;1999")</f>
        <v>1</v>
      </c>
      <c r="I155">
        <f>COUNTIFS(Data!$D$2:$D$66,"Futurist",Data!$H$2:$H$66,"&lt;2000",Data!$M$2:$M$66,"&lt;"&amp;'Cumulative distributions'!$A155)/COUNTIFS(Data!$M$2:$M$66,"&gt;0",Data!$D$2:$D$66,"Futurist",Data!$H$2:$H$66,"&lt;2000")</f>
        <v>0.75</v>
      </c>
      <c r="J155">
        <f>COUNTIFS(Data!$D$2:$D$66,"Futurist",Data!$H$2:$H$66,"&gt;1999",Data!$M$2:$M$66,"&lt;"&amp;'Cumulative distributions'!$A155)/COUNTIFS(Data!$M$2:$M$66,"&gt;0",Data!$D$2:$D$66,"Futurist",Data!$H$2:$H$66,"&gt;1999")</f>
        <v>0.8571428571428571</v>
      </c>
      <c r="K155">
        <f>COUNTIFS(Data!$D$2:$D$66,"Other",Data!$H$2:$H$66,"&lt;2000",Data!$M$2:$M$66,"&lt;"&amp;'Cumulative distributions'!$A155)/COUNTIFS(Data!$M$2:$M$66,"&gt;0",Data!$D$2:$D$66,"Other",Data!$H$2:$H$66,"&lt;2000")</f>
        <v>1</v>
      </c>
      <c r="L155">
        <f>COUNTIFS(Data!$D$2:$D$66,"Other",Data!$H$2:$H$66,"&gt;1999",Data!$M$2:$M$66,"&lt;"&amp;'Cumulative distributions'!$A155)/COUNTIFS(Data!$M$2:$M$66,"&gt;0",Data!$D$2:$D$66,"Other",Data!$H$2:$H$66,"&gt;1999")</f>
        <v>0.8</v>
      </c>
      <c r="N155">
        <f>COUNTIFS(Data!$D$2:$D$66,"AGI",Data!$M$2:$M$66,"&lt;"&amp;'Cumulative distributions'!$A155)/COUNTIFS(Data!$M$2:$M$66,"&gt;0",Data!$D$2:$D$66,"AGI")</f>
        <v>1</v>
      </c>
      <c r="O155">
        <f>COUNTIFS(Data!$D$2:$D$66,"AI",Data!$M$2:$M$66,"&lt;"&amp;'Cumulative distributions'!$A155)/COUNTIFS(Data!$M$2:$M$66,"&gt;0",Data!$D$2:$D$66,"AI")</f>
        <v>0.9545454545454546</v>
      </c>
      <c r="P155">
        <f>COUNTIFS(Data!$D$2:$D$66,"Futurist",Data!$M$2:$M$66,"&lt;"&amp;'Cumulative distributions'!$A155)/COUNTIFS(Data!$M$2:$M$66,"&gt;0",Data!$D$2:$D$66,"Futurist")</f>
        <v>0.8</v>
      </c>
      <c r="Q155">
        <f>COUNTIFS(Data!$D$2:$D$66,"Other",Data!$M$2:$M$66,"&lt;"&amp;'Cumulative distributions'!$A155)/COUNTIFS(Data!$M$2:$M$66,"&gt;0",Data!$D$2:$D$66,"Other")</f>
        <v>0.875</v>
      </c>
      <c r="S155">
        <f>COUNTIFS(Data!$H$2:$H$66,"&lt;2000",Data!$M$2:$M$66,"&lt;"&amp;'Cumulative distributions'!$A155)/COUNTIFS(Data!$M$2:$M$66,"&gt;0",Data!$H$2:$H$66,"&lt;2000")</f>
        <v>0.8888888888888888</v>
      </c>
      <c r="T155">
        <f>COUNTIFS(Data!$H$2:$H$66,"&gt;1999",Data!$M$2:$M$66,"&lt;"&amp;'Cumulative distributions'!$A155)/COUNTIFS(Data!$M$2:$M$66,"&gt;0",Data!$H$2:$H$66,"&gt;1999")</f>
        <v>0.925</v>
      </c>
      <c r="V155">
        <f>COUNTIFS(Data!$AD$2:$AD$66,1,Data!$H$2:$H$66,"&gt;1999",Data!$M$2:$M$66,"&lt;"&amp;'Cumulative distributions'!$A155)/COUNTIFS(Data!$M$2:$M$66,"&gt;0",Data!$AD$2:$AD$66,1,Data!$H$2:$H$66,"&gt;1999")</f>
        <v>0.9545454545454546</v>
      </c>
      <c r="W155">
        <f>COUNTIFS(Data!$AD$2:$AD$66,0,Data!$H$2:$H$66,"&gt;1999",Data!$M$2:$M$66,"&lt;"&amp;'Cumulative distributions'!$A155)/COUNTIFS(Data!$M$2:$M$66,"&gt;0",Data!$AD$2:$AD$66,0,Data!$H$2:$H$66,"&gt;1999")</f>
        <v>0.9090909090909091</v>
      </c>
      <c r="AH155">
        <f t="shared" si="2"/>
        <v>2026</v>
      </c>
    </row>
    <row r="156" spans="1:34" ht="12.75">
      <c r="A156">
        <v>2114</v>
      </c>
      <c r="B156">
        <f>COUNTIF(Data!$M$2:$M$66,"&lt;"&amp;A156)/COUNT(Data!$M$2:$M$66)</f>
        <v>0.9137931034482759</v>
      </c>
      <c r="C156">
        <f>COUNTIF(Data!$L$2:$L$66,"&lt;"&amp;A156)/COUNT(Data!$L$2:$L$66)</f>
        <v>0.9056603773584906</v>
      </c>
      <c r="E156">
        <f>COUNTIFS(Data!$D$2:$D$66,"AI",Data!$H$2:$H$66,"&lt;2000",Data!$M$2:$M$66,"&lt;"&amp;'Cumulative distributions'!$A156)/COUNTIFS(Data!$M$2:$M$66,"&gt;0",Data!$D$2:$D$66,"AI",Data!$H$2:$H$66,"&lt;2000")</f>
        <v>1</v>
      </c>
      <c r="F156">
        <f>COUNTIFS(Data!$D$2:$D$66,"AI",Data!$H$2:$H$66,"&gt;1999",Data!$M$2:$M$66,"&lt;"&amp;'Cumulative distributions'!$A156)/COUNTIFS(Data!$M$2:$M$66,"&gt;0",Data!$D$2:$D$66,"AI",Data!$H$2:$H$66,"&gt;1999")</f>
        <v>0.9333333333333333</v>
      </c>
      <c r="G156" t="e">
        <f>COUNTIFS(Data!$D$2:$D$66,"AGI",Data!$H$2:$H$66,"&lt;2000",Data!$M$2:$M$66,"&lt;"&amp;'Cumulative distributions'!$A156)/COUNTIFS(Data!$M$2:$M$66,"&gt;0",Data!$D$2:$D$66,"AGI",Data!$H$2:$H$66,"&lt;2000")</f>
        <v>#DIV/0!</v>
      </c>
      <c r="H156">
        <f>COUNTIFS(Data!$D$2:$D$66,"AGI",Data!$H$2:$H$66,"&gt;1999",Data!$M$2:$M$66,"&lt;"&amp;'Cumulative distributions'!$A156)/COUNTIFS(Data!$M$2:$M$66,"&gt;0",Data!$D$2:$D$66,"AGI",Data!$H$2:$H$66,"&gt;1999")</f>
        <v>1</v>
      </c>
      <c r="I156">
        <f>COUNTIFS(Data!$D$2:$D$66,"Futurist",Data!$H$2:$H$66,"&lt;2000",Data!$M$2:$M$66,"&lt;"&amp;'Cumulative distributions'!$A156)/COUNTIFS(Data!$M$2:$M$66,"&gt;0",Data!$D$2:$D$66,"Futurist",Data!$H$2:$H$66,"&lt;2000")</f>
        <v>0.75</v>
      </c>
      <c r="J156">
        <f>COUNTIFS(Data!$D$2:$D$66,"Futurist",Data!$H$2:$H$66,"&gt;1999",Data!$M$2:$M$66,"&lt;"&amp;'Cumulative distributions'!$A156)/COUNTIFS(Data!$M$2:$M$66,"&gt;0",Data!$D$2:$D$66,"Futurist",Data!$H$2:$H$66,"&gt;1999")</f>
        <v>0.8571428571428571</v>
      </c>
      <c r="K156">
        <f>COUNTIFS(Data!$D$2:$D$66,"Other",Data!$H$2:$H$66,"&lt;2000",Data!$M$2:$M$66,"&lt;"&amp;'Cumulative distributions'!$A156)/COUNTIFS(Data!$M$2:$M$66,"&gt;0",Data!$D$2:$D$66,"Other",Data!$H$2:$H$66,"&lt;2000")</f>
        <v>1</v>
      </c>
      <c r="L156">
        <f>COUNTIFS(Data!$D$2:$D$66,"Other",Data!$H$2:$H$66,"&gt;1999",Data!$M$2:$M$66,"&lt;"&amp;'Cumulative distributions'!$A156)/COUNTIFS(Data!$M$2:$M$66,"&gt;0",Data!$D$2:$D$66,"Other",Data!$H$2:$H$66,"&gt;1999")</f>
        <v>0.8</v>
      </c>
      <c r="N156">
        <f>COUNTIFS(Data!$D$2:$D$66,"AGI",Data!$M$2:$M$66,"&lt;"&amp;'Cumulative distributions'!$A156)/COUNTIFS(Data!$M$2:$M$66,"&gt;0",Data!$D$2:$D$66,"AGI")</f>
        <v>1</v>
      </c>
      <c r="O156">
        <f>COUNTIFS(Data!$D$2:$D$66,"AI",Data!$M$2:$M$66,"&lt;"&amp;'Cumulative distributions'!$A156)/COUNTIFS(Data!$M$2:$M$66,"&gt;0",Data!$D$2:$D$66,"AI")</f>
        <v>0.9545454545454546</v>
      </c>
      <c r="P156">
        <f>COUNTIFS(Data!$D$2:$D$66,"Futurist",Data!$M$2:$M$66,"&lt;"&amp;'Cumulative distributions'!$A156)/COUNTIFS(Data!$M$2:$M$66,"&gt;0",Data!$D$2:$D$66,"Futurist")</f>
        <v>0.8</v>
      </c>
      <c r="Q156">
        <f>COUNTIFS(Data!$D$2:$D$66,"Other",Data!$M$2:$M$66,"&lt;"&amp;'Cumulative distributions'!$A156)/COUNTIFS(Data!$M$2:$M$66,"&gt;0",Data!$D$2:$D$66,"Other")</f>
        <v>0.875</v>
      </c>
      <c r="S156">
        <f>COUNTIFS(Data!$H$2:$H$66,"&lt;2000",Data!$M$2:$M$66,"&lt;"&amp;'Cumulative distributions'!$A156)/COUNTIFS(Data!$M$2:$M$66,"&gt;0",Data!$H$2:$H$66,"&lt;2000")</f>
        <v>0.8888888888888888</v>
      </c>
      <c r="T156">
        <f>COUNTIFS(Data!$H$2:$H$66,"&gt;1999",Data!$M$2:$M$66,"&lt;"&amp;'Cumulative distributions'!$A156)/COUNTIFS(Data!$M$2:$M$66,"&gt;0",Data!$H$2:$H$66,"&gt;1999")</f>
        <v>0.925</v>
      </c>
      <c r="V156">
        <f>COUNTIFS(Data!$AD$2:$AD$66,1,Data!$H$2:$H$66,"&gt;1999",Data!$M$2:$M$66,"&lt;"&amp;'Cumulative distributions'!$A156)/COUNTIFS(Data!$M$2:$M$66,"&gt;0",Data!$AD$2:$AD$66,1,Data!$H$2:$H$66,"&gt;1999")</f>
        <v>0.9545454545454546</v>
      </c>
      <c r="W156">
        <f>COUNTIFS(Data!$AD$2:$AD$66,0,Data!$H$2:$H$66,"&gt;1999",Data!$M$2:$M$66,"&lt;"&amp;'Cumulative distributions'!$A156)/COUNTIFS(Data!$M$2:$M$66,"&gt;0",Data!$AD$2:$AD$66,0,Data!$H$2:$H$66,"&gt;1999")</f>
        <v>0.9090909090909091</v>
      </c>
      <c r="AH156">
        <f t="shared" si="2"/>
        <v>2026</v>
      </c>
    </row>
    <row r="157" spans="1:34" ht="12.75">
      <c r="A157">
        <v>2115</v>
      </c>
      <c r="B157">
        <f>COUNTIF(Data!$M$2:$M$66,"&lt;"&amp;A157)/COUNT(Data!$M$2:$M$66)</f>
        <v>0.9137931034482759</v>
      </c>
      <c r="C157">
        <f>COUNTIF(Data!$L$2:$L$66,"&lt;"&amp;A157)/COUNT(Data!$L$2:$L$66)</f>
        <v>0.9056603773584906</v>
      </c>
      <c r="E157">
        <f>COUNTIFS(Data!$D$2:$D$66,"AI",Data!$H$2:$H$66,"&lt;2000",Data!$M$2:$M$66,"&lt;"&amp;'Cumulative distributions'!$A157)/COUNTIFS(Data!$M$2:$M$66,"&gt;0",Data!$D$2:$D$66,"AI",Data!$H$2:$H$66,"&lt;2000")</f>
        <v>1</v>
      </c>
      <c r="F157">
        <f>COUNTIFS(Data!$D$2:$D$66,"AI",Data!$H$2:$H$66,"&gt;1999",Data!$M$2:$M$66,"&lt;"&amp;'Cumulative distributions'!$A157)/COUNTIFS(Data!$M$2:$M$66,"&gt;0",Data!$D$2:$D$66,"AI",Data!$H$2:$H$66,"&gt;1999")</f>
        <v>0.9333333333333333</v>
      </c>
      <c r="G157" t="e">
        <f>COUNTIFS(Data!$D$2:$D$66,"AGI",Data!$H$2:$H$66,"&lt;2000",Data!$M$2:$M$66,"&lt;"&amp;'Cumulative distributions'!$A157)/COUNTIFS(Data!$M$2:$M$66,"&gt;0",Data!$D$2:$D$66,"AGI",Data!$H$2:$H$66,"&lt;2000")</f>
        <v>#DIV/0!</v>
      </c>
      <c r="H157">
        <f>COUNTIFS(Data!$D$2:$D$66,"AGI",Data!$H$2:$H$66,"&gt;1999",Data!$M$2:$M$66,"&lt;"&amp;'Cumulative distributions'!$A157)/COUNTIFS(Data!$M$2:$M$66,"&gt;0",Data!$D$2:$D$66,"AGI",Data!$H$2:$H$66,"&gt;1999")</f>
        <v>1</v>
      </c>
      <c r="I157">
        <f>COUNTIFS(Data!$D$2:$D$66,"Futurist",Data!$H$2:$H$66,"&lt;2000",Data!$M$2:$M$66,"&lt;"&amp;'Cumulative distributions'!$A157)/COUNTIFS(Data!$M$2:$M$66,"&gt;0",Data!$D$2:$D$66,"Futurist",Data!$H$2:$H$66,"&lt;2000")</f>
        <v>0.75</v>
      </c>
      <c r="J157">
        <f>COUNTIFS(Data!$D$2:$D$66,"Futurist",Data!$H$2:$H$66,"&gt;1999",Data!$M$2:$M$66,"&lt;"&amp;'Cumulative distributions'!$A157)/COUNTIFS(Data!$M$2:$M$66,"&gt;0",Data!$D$2:$D$66,"Futurist",Data!$H$2:$H$66,"&gt;1999")</f>
        <v>0.8571428571428571</v>
      </c>
      <c r="K157">
        <f>COUNTIFS(Data!$D$2:$D$66,"Other",Data!$H$2:$H$66,"&lt;2000",Data!$M$2:$M$66,"&lt;"&amp;'Cumulative distributions'!$A157)/COUNTIFS(Data!$M$2:$M$66,"&gt;0",Data!$D$2:$D$66,"Other",Data!$H$2:$H$66,"&lt;2000")</f>
        <v>1</v>
      </c>
      <c r="L157">
        <f>COUNTIFS(Data!$D$2:$D$66,"Other",Data!$H$2:$H$66,"&gt;1999",Data!$M$2:$M$66,"&lt;"&amp;'Cumulative distributions'!$A157)/COUNTIFS(Data!$M$2:$M$66,"&gt;0",Data!$D$2:$D$66,"Other",Data!$H$2:$H$66,"&gt;1999")</f>
        <v>0.8</v>
      </c>
      <c r="N157">
        <f>COUNTIFS(Data!$D$2:$D$66,"AGI",Data!$M$2:$M$66,"&lt;"&amp;'Cumulative distributions'!$A157)/COUNTIFS(Data!$M$2:$M$66,"&gt;0",Data!$D$2:$D$66,"AGI")</f>
        <v>1</v>
      </c>
      <c r="O157">
        <f>COUNTIFS(Data!$D$2:$D$66,"AI",Data!$M$2:$M$66,"&lt;"&amp;'Cumulative distributions'!$A157)/COUNTIFS(Data!$M$2:$M$66,"&gt;0",Data!$D$2:$D$66,"AI")</f>
        <v>0.9545454545454546</v>
      </c>
      <c r="P157">
        <f>COUNTIFS(Data!$D$2:$D$66,"Futurist",Data!$M$2:$M$66,"&lt;"&amp;'Cumulative distributions'!$A157)/COUNTIFS(Data!$M$2:$M$66,"&gt;0",Data!$D$2:$D$66,"Futurist")</f>
        <v>0.8</v>
      </c>
      <c r="Q157">
        <f>COUNTIFS(Data!$D$2:$D$66,"Other",Data!$M$2:$M$66,"&lt;"&amp;'Cumulative distributions'!$A157)/COUNTIFS(Data!$M$2:$M$66,"&gt;0",Data!$D$2:$D$66,"Other")</f>
        <v>0.875</v>
      </c>
      <c r="S157">
        <f>COUNTIFS(Data!$H$2:$H$66,"&lt;2000",Data!$M$2:$M$66,"&lt;"&amp;'Cumulative distributions'!$A157)/COUNTIFS(Data!$M$2:$M$66,"&gt;0",Data!$H$2:$H$66,"&lt;2000")</f>
        <v>0.8888888888888888</v>
      </c>
      <c r="T157">
        <f>COUNTIFS(Data!$H$2:$H$66,"&gt;1999",Data!$M$2:$M$66,"&lt;"&amp;'Cumulative distributions'!$A157)/COUNTIFS(Data!$M$2:$M$66,"&gt;0",Data!$H$2:$H$66,"&gt;1999")</f>
        <v>0.925</v>
      </c>
      <c r="V157">
        <f>COUNTIFS(Data!$AD$2:$AD$66,1,Data!$H$2:$H$66,"&gt;1999",Data!$M$2:$M$66,"&lt;"&amp;'Cumulative distributions'!$A157)/COUNTIFS(Data!$M$2:$M$66,"&gt;0",Data!$AD$2:$AD$66,1,Data!$H$2:$H$66,"&gt;1999")</f>
        <v>0.9545454545454546</v>
      </c>
      <c r="W157">
        <f>COUNTIFS(Data!$AD$2:$AD$66,0,Data!$H$2:$H$66,"&gt;1999",Data!$M$2:$M$66,"&lt;"&amp;'Cumulative distributions'!$A157)/COUNTIFS(Data!$M$2:$M$66,"&gt;0",Data!$AD$2:$AD$66,0,Data!$H$2:$H$66,"&gt;1999")</f>
        <v>0.9090909090909091</v>
      </c>
      <c r="AH157">
        <f t="shared" si="2"/>
        <v>2026</v>
      </c>
    </row>
    <row r="158" spans="1:34" ht="12.75">
      <c r="A158">
        <v>2116</v>
      </c>
      <c r="B158">
        <f>COUNTIF(Data!$M$2:$M$66,"&lt;"&amp;A158)/COUNT(Data!$M$2:$M$66)</f>
        <v>0.9137931034482759</v>
      </c>
      <c r="C158">
        <f>COUNTIF(Data!$L$2:$L$66,"&lt;"&amp;A158)/COUNT(Data!$L$2:$L$66)</f>
        <v>0.9056603773584906</v>
      </c>
      <c r="E158">
        <f>COUNTIFS(Data!$D$2:$D$66,"AI",Data!$H$2:$H$66,"&lt;2000",Data!$M$2:$M$66,"&lt;"&amp;'Cumulative distributions'!$A158)/COUNTIFS(Data!$M$2:$M$66,"&gt;0",Data!$D$2:$D$66,"AI",Data!$H$2:$H$66,"&lt;2000")</f>
        <v>1</v>
      </c>
      <c r="F158">
        <f>COUNTIFS(Data!$D$2:$D$66,"AI",Data!$H$2:$H$66,"&gt;1999",Data!$M$2:$M$66,"&lt;"&amp;'Cumulative distributions'!$A158)/COUNTIFS(Data!$M$2:$M$66,"&gt;0",Data!$D$2:$D$66,"AI",Data!$H$2:$H$66,"&gt;1999")</f>
        <v>0.9333333333333333</v>
      </c>
      <c r="G158" t="e">
        <f>COUNTIFS(Data!$D$2:$D$66,"AGI",Data!$H$2:$H$66,"&lt;2000",Data!$M$2:$M$66,"&lt;"&amp;'Cumulative distributions'!$A158)/COUNTIFS(Data!$M$2:$M$66,"&gt;0",Data!$D$2:$D$66,"AGI",Data!$H$2:$H$66,"&lt;2000")</f>
        <v>#DIV/0!</v>
      </c>
      <c r="H158">
        <f>COUNTIFS(Data!$D$2:$D$66,"AGI",Data!$H$2:$H$66,"&gt;1999",Data!$M$2:$M$66,"&lt;"&amp;'Cumulative distributions'!$A158)/COUNTIFS(Data!$M$2:$M$66,"&gt;0",Data!$D$2:$D$66,"AGI",Data!$H$2:$H$66,"&gt;1999")</f>
        <v>1</v>
      </c>
      <c r="I158">
        <f>COUNTIFS(Data!$D$2:$D$66,"Futurist",Data!$H$2:$H$66,"&lt;2000",Data!$M$2:$M$66,"&lt;"&amp;'Cumulative distributions'!$A158)/COUNTIFS(Data!$M$2:$M$66,"&gt;0",Data!$D$2:$D$66,"Futurist",Data!$H$2:$H$66,"&lt;2000")</f>
        <v>0.75</v>
      </c>
      <c r="J158">
        <f>COUNTIFS(Data!$D$2:$D$66,"Futurist",Data!$H$2:$H$66,"&gt;1999",Data!$M$2:$M$66,"&lt;"&amp;'Cumulative distributions'!$A158)/COUNTIFS(Data!$M$2:$M$66,"&gt;0",Data!$D$2:$D$66,"Futurist",Data!$H$2:$H$66,"&gt;1999")</f>
        <v>0.8571428571428571</v>
      </c>
      <c r="K158">
        <f>COUNTIFS(Data!$D$2:$D$66,"Other",Data!$H$2:$H$66,"&lt;2000",Data!$M$2:$M$66,"&lt;"&amp;'Cumulative distributions'!$A158)/COUNTIFS(Data!$M$2:$M$66,"&gt;0",Data!$D$2:$D$66,"Other",Data!$H$2:$H$66,"&lt;2000")</f>
        <v>1</v>
      </c>
      <c r="L158">
        <f>COUNTIFS(Data!$D$2:$D$66,"Other",Data!$H$2:$H$66,"&gt;1999",Data!$M$2:$M$66,"&lt;"&amp;'Cumulative distributions'!$A158)/COUNTIFS(Data!$M$2:$M$66,"&gt;0",Data!$D$2:$D$66,"Other",Data!$H$2:$H$66,"&gt;1999")</f>
        <v>0.8</v>
      </c>
      <c r="N158">
        <f>COUNTIFS(Data!$D$2:$D$66,"AGI",Data!$M$2:$M$66,"&lt;"&amp;'Cumulative distributions'!$A158)/COUNTIFS(Data!$M$2:$M$66,"&gt;0",Data!$D$2:$D$66,"AGI")</f>
        <v>1</v>
      </c>
      <c r="O158">
        <f>COUNTIFS(Data!$D$2:$D$66,"AI",Data!$M$2:$M$66,"&lt;"&amp;'Cumulative distributions'!$A158)/COUNTIFS(Data!$M$2:$M$66,"&gt;0",Data!$D$2:$D$66,"AI")</f>
        <v>0.9545454545454546</v>
      </c>
      <c r="P158">
        <f>COUNTIFS(Data!$D$2:$D$66,"Futurist",Data!$M$2:$M$66,"&lt;"&amp;'Cumulative distributions'!$A158)/COUNTIFS(Data!$M$2:$M$66,"&gt;0",Data!$D$2:$D$66,"Futurist")</f>
        <v>0.8</v>
      </c>
      <c r="Q158">
        <f>COUNTIFS(Data!$D$2:$D$66,"Other",Data!$M$2:$M$66,"&lt;"&amp;'Cumulative distributions'!$A158)/COUNTIFS(Data!$M$2:$M$66,"&gt;0",Data!$D$2:$D$66,"Other")</f>
        <v>0.875</v>
      </c>
      <c r="S158">
        <f>COUNTIFS(Data!$H$2:$H$66,"&lt;2000",Data!$M$2:$M$66,"&lt;"&amp;'Cumulative distributions'!$A158)/COUNTIFS(Data!$M$2:$M$66,"&gt;0",Data!$H$2:$H$66,"&lt;2000")</f>
        <v>0.8888888888888888</v>
      </c>
      <c r="T158">
        <f>COUNTIFS(Data!$H$2:$H$66,"&gt;1999",Data!$M$2:$M$66,"&lt;"&amp;'Cumulative distributions'!$A158)/COUNTIFS(Data!$M$2:$M$66,"&gt;0",Data!$H$2:$H$66,"&gt;1999")</f>
        <v>0.925</v>
      </c>
      <c r="V158">
        <f>COUNTIFS(Data!$AD$2:$AD$66,1,Data!$H$2:$H$66,"&gt;1999",Data!$M$2:$M$66,"&lt;"&amp;'Cumulative distributions'!$A158)/COUNTIFS(Data!$M$2:$M$66,"&gt;0",Data!$AD$2:$AD$66,1,Data!$H$2:$H$66,"&gt;1999")</f>
        <v>0.9545454545454546</v>
      </c>
      <c r="W158">
        <f>COUNTIFS(Data!$AD$2:$AD$66,0,Data!$H$2:$H$66,"&gt;1999",Data!$M$2:$M$66,"&lt;"&amp;'Cumulative distributions'!$A158)/COUNTIFS(Data!$M$2:$M$66,"&gt;0",Data!$AD$2:$AD$66,0,Data!$H$2:$H$66,"&gt;1999")</f>
        <v>0.9090909090909091</v>
      </c>
      <c r="AH158">
        <f t="shared" si="2"/>
        <v>2026</v>
      </c>
    </row>
    <row r="159" spans="1:34" ht="12.75">
      <c r="A159">
        <v>2117</v>
      </c>
      <c r="B159">
        <f>COUNTIF(Data!$M$2:$M$66,"&lt;"&amp;A159)/COUNT(Data!$M$2:$M$66)</f>
        <v>0.9137931034482759</v>
      </c>
      <c r="C159">
        <f>COUNTIF(Data!$L$2:$L$66,"&lt;"&amp;A159)/COUNT(Data!$L$2:$L$66)</f>
        <v>0.9056603773584906</v>
      </c>
      <c r="E159">
        <f>COUNTIFS(Data!$D$2:$D$66,"AI",Data!$H$2:$H$66,"&lt;2000",Data!$M$2:$M$66,"&lt;"&amp;'Cumulative distributions'!$A159)/COUNTIFS(Data!$M$2:$M$66,"&gt;0",Data!$D$2:$D$66,"AI",Data!$H$2:$H$66,"&lt;2000")</f>
        <v>1</v>
      </c>
      <c r="F159">
        <f>COUNTIFS(Data!$D$2:$D$66,"AI",Data!$H$2:$H$66,"&gt;1999",Data!$M$2:$M$66,"&lt;"&amp;'Cumulative distributions'!$A159)/COUNTIFS(Data!$M$2:$M$66,"&gt;0",Data!$D$2:$D$66,"AI",Data!$H$2:$H$66,"&gt;1999")</f>
        <v>0.9333333333333333</v>
      </c>
      <c r="G159" t="e">
        <f>COUNTIFS(Data!$D$2:$D$66,"AGI",Data!$H$2:$H$66,"&lt;2000",Data!$M$2:$M$66,"&lt;"&amp;'Cumulative distributions'!$A159)/COUNTIFS(Data!$M$2:$M$66,"&gt;0",Data!$D$2:$D$66,"AGI",Data!$H$2:$H$66,"&lt;2000")</f>
        <v>#DIV/0!</v>
      </c>
      <c r="H159">
        <f>COUNTIFS(Data!$D$2:$D$66,"AGI",Data!$H$2:$H$66,"&gt;1999",Data!$M$2:$M$66,"&lt;"&amp;'Cumulative distributions'!$A159)/COUNTIFS(Data!$M$2:$M$66,"&gt;0",Data!$D$2:$D$66,"AGI",Data!$H$2:$H$66,"&gt;1999")</f>
        <v>1</v>
      </c>
      <c r="I159">
        <f>COUNTIFS(Data!$D$2:$D$66,"Futurist",Data!$H$2:$H$66,"&lt;2000",Data!$M$2:$M$66,"&lt;"&amp;'Cumulative distributions'!$A159)/COUNTIFS(Data!$M$2:$M$66,"&gt;0",Data!$D$2:$D$66,"Futurist",Data!$H$2:$H$66,"&lt;2000")</f>
        <v>0.75</v>
      </c>
      <c r="J159">
        <f>COUNTIFS(Data!$D$2:$D$66,"Futurist",Data!$H$2:$H$66,"&gt;1999",Data!$M$2:$M$66,"&lt;"&amp;'Cumulative distributions'!$A159)/COUNTIFS(Data!$M$2:$M$66,"&gt;0",Data!$D$2:$D$66,"Futurist",Data!$H$2:$H$66,"&gt;1999")</f>
        <v>0.8571428571428571</v>
      </c>
      <c r="K159">
        <f>COUNTIFS(Data!$D$2:$D$66,"Other",Data!$H$2:$H$66,"&lt;2000",Data!$M$2:$M$66,"&lt;"&amp;'Cumulative distributions'!$A159)/COUNTIFS(Data!$M$2:$M$66,"&gt;0",Data!$D$2:$D$66,"Other",Data!$H$2:$H$66,"&lt;2000")</f>
        <v>1</v>
      </c>
      <c r="L159">
        <f>COUNTIFS(Data!$D$2:$D$66,"Other",Data!$H$2:$H$66,"&gt;1999",Data!$M$2:$M$66,"&lt;"&amp;'Cumulative distributions'!$A159)/COUNTIFS(Data!$M$2:$M$66,"&gt;0",Data!$D$2:$D$66,"Other",Data!$H$2:$H$66,"&gt;1999")</f>
        <v>0.8</v>
      </c>
      <c r="N159">
        <f>COUNTIFS(Data!$D$2:$D$66,"AGI",Data!$M$2:$M$66,"&lt;"&amp;'Cumulative distributions'!$A159)/COUNTIFS(Data!$M$2:$M$66,"&gt;0",Data!$D$2:$D$66,"AGI")</f>
        <v>1</v>
      </c>
      <c r="O159">
        <f>COUNTIFS(Data!$D$2:$D$66,"AI",Data!$M$2:$M$66,"&lt;"&amp;'Cumulative distributions'!$A159)/COUNTIFS(Data!$M$2:$M$66,"&gt;0",Data!$D$2:$D$66,"AI")</f>
        <v>0.9545454545454546</v>
      </c>
      <c r="P159">
        <f>COUNTIFS(Data!$D$2:$D$66,"Futurist",Data!$M$2:$M$66,"&lt;"&amp;'Cumulative distributions'!$A159)/COUNTIFS(Data!$M$2:$M$66,"&gt;0",Data!$D$2:$D$66,"Futurist")</f>
        <v>0.8</v>
      </c>
      <c r="Q159">
        <f>COUNTIFS(Data!$D$2:$D$66,"Other",Data!$M$2:$M$66,"&lt;"&amp;'Cumulative distributions'!$A159)/COUNTIFS(Data!$M$2:$M$66,"&gt;0",Data!$D$2:$D$66,"Other")</f>
        <v>0.875</v>
      </c>
      <c r="S159">
        <f>COUNTIFS(Data!$H$2:$H$66,"&lt;2000",Data!$M$2:$M$66,"&lt;"&amp;'Cumulative distributions'!$A159)/COUNTIFS(Data!$M$2:$M$66,"&gt;0",Data!$H$2:$H$66,"&lt;2000")</f>
        <v>0.8888888888888888</v>
      </c>
      <c r="T159">
        <f>COUNTIFS(Data!$H$2:$H$66,"&gt;1999",Data!$M$2:$M$66,"&lt;"&amp;'Cumulative distributions'!$A159)/COUNTIFS(Data!$M$2:$M$66,"&gt;0",Data!$H$2:$H$66,"&gt;1999")</f>
        <v>0.925</v>
      </c>
      <c r="V159">
        <f>COUNTIFS(Data!$AD$2:$AD$66,1,Data!$H$2:$H$66,"&gt;1999",Data!$M$2:$M$66,"&lt;"&amp;'Cumulative distributions'!$A159)/COUNTIFS(Data!$M$2:$M$66,"&gt;0",Data!$AD$2:$AD$66,1,Data!$H$2:$H$66,"&gt;1999")</f>
        <v>0.9545454545454546</v>
      </c>
      <c r="W159">
        <f>COUNTIFS(Data!$AD$2:$AD$66,0,Data!$H$2:$H$66,"&gt;1999",Data!$M$2:$M$66,"&lt;"&amp;'Cumulative distributions'!$A159)/COUNTIFS(Data!$M$2:$M$66,"&gt;0",Data!$AD$2:$AD$66,0,Data!$H$2:$H$66,"&gt;1999")</f>
        <v>0.9090909090909091</v>
      </c>
      <c r="AH159">
        <f t="shared" si="2"/>
        <v>2026</v>
      </c>
    </row>
    <row r="160" spans="1:34" ht="12.75">
      <c r="A160">
        <v>2118</v>
      </c>
      <c r="B160">
        <f>COUNTIF(Data!$M$2:$M$66,"&lt;"&amp;A160)/COUNT(Data!$M$2:$M$66)</f>
        <v>0.9137931034482759</v>
      </c>
      <c r="C160">
        <f>COUNTIF(Data!$L$2:$L$66,"&lt;"&amp;A160)/COUNT(Data!$L$2:$L$66)</f>
        <v>0.9056603773584906</v>
      </c>
      <c r="E160">
        <f>COUNTIFS(Data!$D$2:$D$66,"AI",Data!$H$2:$H$66,"&lt;2000",Data!$M$2:$M$66,"&lt;"&amp;'Cumulative distributions'!$A160)/COUNTIFS(Data!$M$2:$M$66,"&gt;0",Data!$D$2:$D$66,"AI",Data!$H$2:$H$66,"&lt;2000")</f>
        <v>1</v>
      </c>
      <c r="F160">
        <f>COUNTIFS(Data!$D$2:$D$66,"AI",Data!$H$2:$H$66,"&gt;1999",Data!$M$2:$M$66,"&lt;"&amp;'Cumulative distributions'!$A160)/COUNTIFS(Data!$M$2:$M$66,"&gt;0",Data!$D$2:$D$66,"AI",Data!$H$2:$H$66,"&gt;1999")</f>
        <v>0.9333333333333333</v>
      </c>
      <c r="G160" t="e">
        <f>COUNTIFS(Data!$D$2:$D$66,"AGI",Data!$H$2:$H$66,"&lt;2000",Data!$M$2:$M$66,"&lt;"&amp;'Cumulative distributions'!$A160)/COUNTIFS(Data!$M$2:$M$66,"&gt;0",Data!$D$2:$D$66,"AGI",Data!$H$2:$H$66,"&lt;2000")</f>
        <v>#DIV/0!</v>
      </c>
      <c r="H160">
        <f>COUNTIFS(Data!$D$2:$D$66,"AGI",Data!$H$2:$H$66,"&gt;1999",Data!$M$2:$M$66,"&lt;"&amp;'Cumulative distributions'!$A160)/COUNTIFS(Data!$M$2:$M$66,"&gt;0",Data!$D$2:$D$66,"AGI",Data!$H$2:$H$66,"&gt;1999")</f>
        <v>1</v>
      </c>
      <c r="I160">
        <f>COUNTIFS(Data!$D$2:$D$66,"Futurist",Data!$H$2:$H$66,"&lt;2000",Data!$M$2:$M$66,"&lt;"&amp;'Cumulative distributions'!$A160)/COUNTIFS(Data!$M$2:$M$66,"&gt;0",Data!$D$2:$D$66,"Futurist",Data!$H$2:$H$66,"&lt;2000")</f>
        <v>0.75</v>
      </c>
      <c r="J160">
        <f>COUNTIFS(Data!$D$2:$D$66,"Futurist",Data!$H$2:$H$66,"&gt;1999",Data!$M$2:$M$66,"&lt;"&amp;'Cumulative distributions'!$A160)/COUNTIFS(Data!$M$2:$M$66,"&gt;0",Data!$D$2:$D$66,"Futurist",Data!$H$2:$H$66,"&gt;1999")</f>
        <v>0.8571428571428571</v>
      </c>
      <c r="K160">
        <f>COUNTIFS(Data!$D$2:$D$66,"Other",Data!$H$2:$H$66,"&lt;2000",Data!$M$2:$M$66,"&lt;"&amp;'Cumulative distributions'!$A160)/COUNTIFS(Data!$M$2:$M$66,"&gt;0",Data!$D$2:$D$66,"Other",Data!$H$2:$H$66,"&lt;2000")</f>
        <v>1</v>
      </c>
      <c r="L160">
        <f>COUNTIFS(Data!$D$2:$D$66,"Other",Data!$H$2:$H$66,"&gt;1999",Data!$M$2:$M$66,"&lt;"&amp;'Cumulative distributions'!$A160)/COUNTIFS(Data!$M$2:$M$66,"&gt;0",Data!$D$2:$D$66,"Other",Data!$H$2:$H$66,"&gt;1999")</f>
        <v>0.8</v>
      </c>
      <c r="N160">
        <f>COUNTIFS(Data!$D$2:$D$66,"AGI",Data!$M$2:$M$66,"&lt;"&amp;'Cumulative distributions'!$A160)/COUNTIFS(Data!$M$2:$M$66,"&gt;0",Data!$D$2:$D$66,"AGI")</f>
        <v>1</v>
      </c>
      <c r="O160">
        <f>COUNTIFS(Data!$D$2:$D$66,"AI",Data!$M$2:$M$66,"&lt;"&amp;'Cumulative distributions'!$A160)/COUNTIFS(Data!$M$2:$M$66,"&gt;0",Data!$D$2:$D$66,"AI")</f>
        <v>0.9545454545454546</v>
      </c>
      <c r="P160">
        <f>COUNTIFS(Data!$D$2:$D$66,"Futurist",Data!$M$2:$M$66,"&lt;"&amp;'Cumulative distributions'!$A160)/COUNTIFS(Data!$M$2:$M$66,"&gt;0",Data!$D$2:$D$66,"Futurist")</f>
        <v>0.8</v>
      </c>
      <c r="Q160">
        <f>COUNTIFS(Data!$D$2:$D$66,"Other",Data!$M$2:$M$66,"&lt;"&amp;'Cumulative distributions'!$A160)/COUNTIFS(Data!$M$2:$M$66,"&gt;0",Data!$D$2:$D$66,"Other")</f>
        <v>0.875</v>
      </c>
      <c r="S160">
        <f>COUNTIFS(Data!$H$2:$H$66,"&lt;2000",Data!$M$2:$M$66,"&lt;"&amp;'Cumulative distributions'!$A160)/COUNTIFS(Data!$M$2:$M$66,"&gt;0",Data!$H$2:$H$66,"&lt;2000")</f>
        <v>0.8888888888888888</v>
      </c>
      <c r="T160">
        <f>COUNTIFS(Data!$H$2:$H$66,"&gt;1999",Data!$M$2:$M$66,"&lt;"&amp;'Cumulative distributions'!$A160)/COUNTIFS(Data!$M$2:$M$66,"&gt;0",Data!$H$2:$H$66,"&gt;1999")</f>
        <v>0.925</v>
      </c>
      <c r="V160">
        <f>COUNTIFS(Data!$AD$2:$AD$66,1,Data!$H$2:$H$66,"&gt;1999",Data!$M$2:$M$66,"&lt;"&amp;'Cumulative distributions'!$A160)/COUNTIFS(Data!$M$2:$M$66,"&gt;0",Data!$AD$2:$AD$66,1,Data!$H$2:$H$66,"&gt;1999")</f>
        <v>0.9545454545454546</v>
      </c>
      <c r="W160">
        <f>COUNTIFS(Data!$AD$2:$AD$66,0,Data!$H$2:$H$66,"&gt;1999",Data!$M$2:$M$66,"&lt;"&amp;'Cumulative distributions'!$A160)/COUNTIFS(Data!$M$2:$M$66,"&gt;0",Data!$AD$2:$AD$66,0,Data!$H$2:$H$66,"&gt;1999")</f>
        <v>0.9090909090909091</v>
      </c>
      <c r="AH160">
        <f t="shared" si="2"/>
        <v>2026</v>
      </c>
    </row>
    <row r="161" spans="1:34" ht="12.75">
      <c r="A161">
        <v>2119</v>
      </c>
      <c r="B161">
        <f>COUNTIF(Data!$M$2:$M$66,"&lt;"&amp;A161)/COUNT(Data!$M$2:$M$66)</f>
        <v>0.9137931034482759</v>
      </c>
      <c r="C161">
        <f>COUNTIF(Data!$L$2:$L$66,"&lt;"&amp;A161)/COUNT(Data!$L$2:$L$66)</f>
        <v>0.9056603773584906</v>
      </c>
      <c r="E161">
        <f>COUNTIFS(Data!$D$2:$D$66,"AI",Data!$H$2:$H$66,"&lt;2000",Data!$M$2:$M$66,"&lt;"&amp;'Cumulative distributions'!$A161)/COUNTIFS(Data!$M$2:$M$66,"&gt;0",Data!$D$2:$D$66,"AI",Data!$H$2:$H$66,"&lt;2000")</f>
        <v>1</v>
      </c>
      <c r="F161">
        <f>COUNTIFS(Data!$D$2:$D$66,"AI",Data!$H$2:$H$66,"&gt;1999",Data!$M$2:$M$66,"&lt;"&amp;'Cumulative distributions'!$A161)/COUNTIFS(Data!$M$2:$M$66,"&gt;0",Data!$D$2:$D$66,"AI",Data!$H$2:$H$66,"&gt;1999")</f>
        <v>0.9333333333333333</v>
      </c>
      <c r="G161" t="e">
        <f>COUNTIFS(Data!$D$2:$D$66,"AGI",Data!$H$2:$H$66,"&lt;2000",Data!$M$2:$M$66,"&lt;"&amp;'Cumulative distributions'!$A161)/COUNTIFS(Data!$M$2:$M$66,"&gt;0",Data!$D$2:$D$66,"AGI",Data!$H$2:$H$66,"&lt;2000")</f>
        <v>#DIV/0!</v>
      </c>
      <c r="H161">
        <f>COUNTIFS(Data!$D$2:$D$66,"AGI",Data!$H$2:$H$66,"&gt;1999",Data!$M$2:$M$66,"&lt;"&amp;'Cumulative distributions'!$A161)/COUNTIFS(Data!$M$2:$M$66,"&gt;0",Data!$D$2:$D$66,"AGI",Data!$H$2:$H$66,"&gt;1999")</f>
        <v>1</v>
      </c>
      <c r="I161">
        <f>COUNTIFS(Data!$D$2:$D$66,"Futurist",Data!$H$2:$H$66,"&lt;2000",Data!$M$2:$M$66,"&lt;"&amp;'Cumulative distributions'!$A161)/COUNTIFS(Data!$M$2:$M$66,"&gt;0",Data!$D$2:$D$66,"Futurist",Data!$H$2:$H$66,"&lt;2000")</f>
        <v>0.75</v>
      </c>
      <c r="J161">
        <f>COUNTIFS(Data!$D$2:$D$66,"Futurist",Data!$H$2:$H$66,"&gt;1999",Data!$M$2:$M$66,"&lt;"&amp;'Cumulative distributions'!$A161)/COUNTIFS(Data!$M$2:$M$66,"&gt;0",Data!$D$2:$D$66,"Futurist",Data!$H$2:$H$66,"&gt;1999")</f>
        <v>0.8571428571428571</v>
      </c>
      <c r="K161">
        <f>COUNTIFS(Data!$D$2:$D$66,"Other",Data!$H$2:$H$66,"&lt;2000",Data!$M$2:$M$66,"&lt;"&amp;'Cumulative distributions'!$A161)/COUNTIFS(Data!$M$2:$M$66,"&gt;0",Data!$D$2:$D$66,"Other",Data!$H$2:$H$66,"&lt;2000")</f>
        <v>1</v>
      </c>
      <c r="L161">
        <f>COUNTIFS(Data!$D$2:$D$66,"Other",Data!$H$2:$H$66,"&gt;1999",Data!$M$2:$M$66,"&lt;"&amp;'Cumulative distributions'!$A161)/COUNTIFS(Data!$M$2:$M$66,"&gt;0",Data!$D$2:$D$66,"Other",Data!$H$2:$H$66,"&gt;1999")</f>
        <v>0.8</v>
      </c>
      <c r="N161">
        <f>COUNTIFS(Data!$D$2:$D$66,"AGI",Data!$M$2:$M$66,"&lt;"&amp;'Cumulative distributions'!$A161)/COUNTIFS(Data!$M$2:$M$66,"&gt;0",Data!$D$2:$D$66,"AGI")</f>
        <v>1</v>
      </c>
      <c r="O161">
        <f>COUNTIFS(Data!$D$2:$D$66,"AI",Data!$M$2:$M$66,"&lt;"&amp;'Cumulative distributions'!$A161)/COUNTIFS(Data!$M$2:$M$66,"&gt;0",Data!$D$2:$D$66,"AI")</f>
        <v>0.9545454545454546</v>
      </c>
      <c r="P161">
        <f>COUNTIFS(Data!$D$2:$D$66,"Futurist",Data!$M$2:$M$66,"&lt;"&amp;'Cumulative distributions'!$A161)/COUNTIFS(Data!$M$2:$M$66,"&gt;0",Data!$D$2:$D$66,"Futurist")</f>
        <v>0.8</v>
      </c>
      <c r="Q161">
        <f>COUNTIFS(Data!$D$2:$D$66,"Other",Data!$M$2:$M$66,"&lt;"&amp;'Cumulative distributions'!$A161)/COUNTIFS(Data!$M$2:$M$66,"&gt;0",Data!$D$2:$D$66,"Other")</f>
        <v>0.875</v>
      </c>
      <c r="S161">
        <f>COUNTIFS(Data!$H$2:$H$66,"&lt;2000",Data!$M$2:$M$66,"&lt;"&amp;'Cumulative distributions'!$A161)/COUNTIFS(Data!$M$2:$M$66,"&gt;0",Data!$H$2:$H$66,"&lt;2000")</f>
        <v>0.8888888888888888</v>
      </c>
      <c r="T161">
        <f>COUNTIFS(Data!$H$2:$H$66,"&gt;1999",Data!$M$2:$M$66,"&lt;"&amp;'Cumulative distributions'!$A161)/COUNTIFS(Data!$M$2:$M$66,"&gt;0",Data!$H$2:$H$66,"&gt;1999")</f>
        <v>0.925</v>
      </c>
      <c r="V161">
        <f>COUNTIFS(Data!$AD$2:$AD$66,1,Data!$H$2:$H$66,"&gt;1999",Data!$M$2:$M$66,"&lt;"&amp;'Cumulative distributions'!$A161)/COUNTIFS(Data!$M$2:$M$66,"&gt;0",Data!$AD$2:$AD$66,1,Data!$H$2:$H$66,"&gt;1999")</f>
        <v>0.9545454545454546</v>
      </c>
      <c r="W161">
        <f>COUNTIFS(Data!$AD$2:$AD$66,0,Data!$H$2:$H$66,"&gt;1999",Data!$M$2:$M$66,"&lt;"&amp;'Cumulative distributions'!$A161)/COUNTIFS(Data!$M$2:$M$66,"&gt;0",Data!$AD$2:$AD$66,0,Data!$H$2:$H$66,"&gt;1999")</f>
        <v>0.9090909090909091</v>
      </c>
      <c r="AH161">
        <f t="shared" si="2"/>
        <v>2026</v>
      </c>
    </row>
    <row r="162" spans="1:34" ht="12.75">
      <c r="A162">
        <v>2120</v>
      </c>
      <c r="B162">
        <f>COUNTIF(Data!$M$2:$M$66,"&lt;"&amp;A162)/COUNT(Data!$M$2:$M$66)</f>
        <v>0.9137931034482759</v>
      </c>
      <c r="C162">
        <f>COUNTIF(Data!$L$2:$L$66,"&lt;"&amp;A162)/COUNT(Data!$L$2:$L$66)</f>
        <v>0.9056603773584906</v>
      </c>
      <c r="E162">
        <f>COUNTIFS(Data!$D$2:$D$66,"AI",Data!$H$2:$H$66,"&lt;2000",Data!$M$2:$M$66,"&lt;"&amp;'Cumulative distributions'!$A162)/COUNTIFS(Data!$M$2:$M$66,"&gt;0",Data!$D$2:$D$66,"AI",Data!$H$2:$H$66,"&lt;2000")</f>
        <v>1</v>
      </c>
      <c r="F162">
        <f>COUNTIFS(Data!$D$2:$D$66,"AI",Data!$H$2:$H$66,"&gt;1999",Data!$M$2:$M$66,"&lt;"&amp;'Cumulative distributions'!$A162)/COUNTIFS(Data!$M$2:$M$66,"&gt;0",Data!$D$2:$D$66,"AI",Data!$H$2:$H$66,"&gt;1999")</f>
        <v>0.9333333333333333</v>
      </c>
      <c r="G162" t="e">
        <f>COUNTIFS(Data!$D$2:$D$66,"AGI",Data!$H$2:$H$66,"&lt;2000",Data!$M$2:$M$66,"&lt;"&amp;'Cumulative distributions'!$A162)/COUNTIFS(Data!$M$2:$M$66,"&gt;0",Data!$D$2:$D$66,"AGI",Data!$H$2:$H$66,"&lt;2000")</f>
        <v>#DIV/0!</v>
      </c>
      <c r="H162">
        <f>COUNTIFS(Data!$D$2:$D$66,"AGI",Data!$H$2:$H$66,"&gt;1999",Data!$M$2:$M$66,"&lt;"&amp;'Cumulative distributions'!$A162)/COUNTIFS(Data!$M$2:$M$66,"&gt;0",Data!$D$2:$D$66,"AGI",Data!$H$2:$H$66,"&gt;1999")</f>
        <v>1</v>
      </c>
      <c r="I162">
        <f>COUNTIFS(Data!$D$2:$D$66,"Futurist",Data!$H$2:$H$66,"&lt;2000",Data!$M$2:$M$66,"&lt;"&amp;'Cumulative distributions'!$A162)/COUNTIFS(Data!$M$2:$M$66,"&gt;0",Data!$D$2:$D$66,"Futurist",Data!$H$2:$H$66,"&lt;2000")</f>
        <v>0.75</v>
      </c>
      <c r="J162">
        <f>COUNTIFS(Data!$D$2:$D$66,"Futurist",Data!$H$2:$H$66,"&gt;1999",Data!$M$2:$M$66,"&lt;"&amp;'Cumulative distributions'!$A162)/COUNTIFS(Data!$M$2:$M$66,"&gt;0",Data!$D$2:$D$66,"Futurist",Data!$H$2:$H$66,"&gt;1999")</f>
        <v>0.8571428571428571</v>
      </c>
      <c r="K162">
        <f>COUNTIFS(Data!$D$2:$D$66,"Other",Data!$H$2:$H$66,"&lt;2000",Data!$M$2:$M$66,"&lt;"&amp;'Cumulative distributions'!$A162)/COUNTIFS(Data!$M$2:$M$66,"&gt;0",Data!$D$2:$D$66,"Other",Data!$H$2:$H$66,"&lt;2000")</f>
        <v>1</v>
      </c>
      <c r="L162">
        <f>COUNTIFS(Data!$D$2:$D$66,"Other",Data!$H$2:$H$66,"&gt;1999",Data!$M$2:$M$66,"&lt;"&amp;'Cumulative distributions'!$A162)/COUNTIFS(Data!$M$2:$M$66,"&gt;0",Data!$D$2:$D$66,"Other",Data!$H$2:$H$66,"&gt;1999")</f>
        <v>0.8</v>
      </c>
      <c r="N162">
        <f>COUNTIFS(Data!$D$2:$D$66,"AGI",Data!$M$2:$M$66,"&lt;"&amp;'Cumulative distributions'!$A162)/COUNTIFS(Data!$M$2:$M$66,"&gt;0",Data!$D$2:$D$66,"AGI")</f>
        <v>1</v>
      </c>
      <c r="O162">
        <f>COUNTIFS(Data!$D$2:$D$66,"AI",Data!$M$2:$M$66,"&lt;"&amp;'Cumulative distributions'!$A162)/COUNTIFS(Data!$M$2:$M$66,"&gt;0",Data!$D$2:$D$66,"AI")</f>
        <v>0.9545454545454546</v>
      </c>
      <c r="P162">
        <f>COUNTIFS(Data!$D$2:$D$66,"Futurist",Data!$M$2:$M$66,"&lt;"&amp;'Cumulative distributions'!$A162)/COUNTIFS(Data!$M$2:$M$66,"&gt;0",Data!$D$2:$D$66,"Futurist")</f>
        <v>0.8</v>
      </c>
      <c r="Q162">
        <f>COUNTIFS(Data!$D$2:$D$66,"Other",Data!$M$2:$M$66,"&lt;"&amp;'Cumulative distributions'!$A162)/COUNTIFS(Data!$M$2:$M$66,"&gt;0",Data!$D$2:$D$66,"Other")</f>
        <v>0.875</v>
      </c>
      <c r="S162">
        <f>COUNTIFS(Data!$H$2:$H$66,"&lt;2000",Data!$M$2:$M$66,"&lt;"&amp;'Cumulative distributions'!$A162)/COUNTIFS(Data!$M$2:$M$66,"&gt;0",Data!$H$2:$H$66,"&lt;2000")</f>
        <v>0.8888888888888888</v>
      </c>
      <c r="T162">
        <f>COUNTIFS(Data!$H$2:$H$66,"&gt;1999",Data!$M$2:$M$66,"&lt;"&amp;'Cumulative distributions'!$A162)/COUNTIFS(Data!$M$2:$M$66,"&gt;0",Data!$H$2:$H$66,"&gt;1999")</f>
        <v>0.925</v>
      </c>
      <c r="V162">
        <f>COUNTIFS(Data!$AD$2:$AD$66,1,Data!$H$2:$H$66,"&gt;1999",Data!$M$2:$M$66,"&lt;"&amp;'Cumulative distributions'!$A162)/COUNTIFS(Data!$M$2:$M$66,"&gt;0",Data!$AD$2:$AD$66,1,Data!$H$2:$H$66,"&gt;1999")</f>
        <v>0.9545454545454546</v>
      </c>
      <c r="W162">
        <f>COUNTIFS(Data!$AD$2:$AD$66,0,Data!$H$2:$H$66,"&gt;1999",Data!$M$2:$M$66,"&lt;"&amp;'Cumulative distributions'!$A162)/COUNTIFS(Data!$M$2:$M$66,"&gt;0",Data!$AD$2:$AD$66,0,Data!$H$2:$H$66,"&gt;1999")</f>
        <v>0.9090909090909091</v>
      </c>
      <c r="AH162">
        <f t="shared" si="2"/>
        <v>2026</v>
      </c>
    </row>
    <row r="163" spans="1:34" ht="12.75">
      <c r="A163">
        <v>2121</v>
      </c>
      <c r="B163">
        <f>COUNTIF(Data!$M$2:$M$66,"&lt;"&amp;A163)/COUNT(Data!$M$2:$M$66)</f>
        <v>0.9137931034482759</v>
      </c>
      <c r="C163">
        <f>COUNTIF(Data!$L$2:$L$66,"&lt;"&amp;A163)/COUNT(Data!$L$2:$L$66)</f>
        <v>0.9056603773584906</v>
      </c>
      <c r="E163">
        <f>COUNTIFS(Data!$D$2:$D$66,"AI",Data!$H$2:$H$66,"&lt;2000",Data!$M$2:$M$66,"&lt;"&amp;'Cumulative distributions'!$A163)/COUNTIFS(Data!$M$2:$M$66,"&gt;0",Data!$D$2:$D$66,"AI",Data!$H$2:$H$66,"&lt;2000")</f>
        <v>1</v>
      </c>
      <c r="F163">
        <f>COUNTIFS(Data!$D$2:$D$66,"AI",Data!$H$2:$H$66,"&gt;1999",Data!$M$2:$M$66,"&lt;"&amp;'Cumulative distributions'!$A163)/COUNTIFS(Data!$M$2:$M$66,"&gt;0",Data!$D$2:$D$66,"AI",Data!$H$2:$H$66,"&gt;1999")</f>
        <v>0.9333333333333333</v>
      </c>
      <c r="G163" t="e">
        <f>COUNTIFS(Data!$D$2:$D$66,"AGI",Data!$H$2:$H$66,"&lt;2000",Data!$M$2:$M$66,"&lt;"&amp;'Cumulative distributions'!$A163)/COUNTIFS(Data!$M$2:$M$66,"&gt;0",Data!$D$2:$D$66,"AGI",Data!$H$2:$H$66,"&lt;2000")</f>
        <v>#DIV/0!</v>
      </c>
      <c r="H163">
        <f>COUNTIFS(Data!$D$2:$D$66,"AGI",Data!$H$2:$H$66,"&gt;1999",Data!$M$2:$M$66,"&lt;"&amp;'Cumulative distributions'!$A163)/COUNTIFS(Data!$M$2:$M$66,"&gt;0",Data!$D$2:$D$66,"AGI",Data!$H$2:$H$66,"&gt;1999")</f>
        <v>1</v>
      </c>
      <c r="I163">
        <f>COUNTIFS(Data!$D$2:$D$66,"Futurist",Data!$H$2:$H$66,"&lt;2000",Data!$M$2:$M$66,"&lt;"&amp;'Cumulative distributions'!$A163)/COUNTIFS(Data!$M$2:$M$66,"&gt;0",Data!$D$2:$D$66,"Futurist",Data!$H$2:$H$66,"&lt;2000")</f>
        <v>0.75</v>
      </c>
      <c r="J163">
        <f>COUNTIFS(Data!$D$2:$D$66,"Futurist",Data!$H$2:$H$66,"&gt;1999",Data!$M$2:$M$66,"&lt;"&amp;'Cumulative distributions'!$A163)/COUNTIFS(Data!$M$2:$M$66,"&gt;0",Data!$D$2:$D$66,"Futurist",Data!$H$2:$H$66,"&gt;1999")</f>
        <v>0.8571428571428571</v>
      </c>
      <c r="K163">
        <f>COUNTIFS(Data!$D$2:$D$66,"Other",Data!$H$2:$H$66,"&lt;2000",Data!$M$2:$M$66,"&lt;"&amp;'Cumulative distributions'!$A163)/COUNTIFS(Data!$M$2:$M$66,"&gt;0",Data!$D$2:$D$66,"Other",Data!$H$2:$H$66,"&lt;2000")</f>
        <v>1</v>
      </c>
      <c r="L163">
        <f>COUNTIFS(Data!$D$2:$D$66,"Other",Data!$H$2:$H$66,"&gt;1999",Data!$M$2:$M$66,"&lt;"&amp;'Cumulative distributions'!$A163)/COUNTIFS(Data!$M$2:$M$66,"&gt;0",Data!$D$2:$D$66,"Other",Data!$H$2:$H$66,"&gt;1999")</f>
        <v>0.8</v>
      </c>
      <c r="N163">
        <f>COUNTIFS(Data!$D$2:$D$66,"AGI",Data!$M$2:$M$66,"&lt;"&amp;'Cumulative distributions'!$A163)/COUNTIFS(Data!$M$2:$M$66,"&gt;0",Data!$D$2:$D$66,"AGI")</f>
        <v>1</v>
      </c>
      <c r="O163">
        <f>COUNTIFS(Data!$D$2:$D$66,"AI",Data!$M$2:$M$66,"&lt;"&amp;'Cumulative distributions'!$A163)/COUNTIFS(Data!$M$2:$M$66,"&gt;0",Data!$D$2:$D$66,"AI")</f>
        <v>0.9545454545454546</v>
      </c>
      <c r="P163">
        <f>COUNTIFS(Data!$D$2:$D$66,"Futurist",Data!$M$2:$M$66,"&lt;"&amp;'Cumulative distributions'!$A163)/COUNTIFS(Data!$M$2:$M$66,"&gt;0",Data!$D$2:$D$66,"Futurist")</f>
        <v>0.8</v>
      </c>
      <c r="Q163">
        <f>COUNTIFS(Data!$D$2:$D$66,"Other",Data!$M$2:$M$66,"&lt;"&amp;'Cumulative distributions'!$A163)/COUNTIFS(Data!$M$2:$M$66,"&gt;0",Data!$D$2:$D$66,"Other")</f>
        <v>0.875</v>
      </c>
      <c r="S163">
        <f>COUNTIFS(Data!$H$2:$H$66,"&lt;2000",Data!$M$2:$M$66,"&lt;"&amp;'Cumulative distributions'!$A163)/COUNTIFS(Data!$M$2:$M$66,"&gt;0",Data!$H$2:$H$66,"&lt;2000")</f>
        <v>0.8888888888888888</v>
      </c>
      <c r="T163">
        <f>COUNTIFS(Data!$H$2:$H$66,"&gt;1999",Data!$M$2:$M$66,"&lt;"&amp;'Cumulative distributions'!$A163)/COUNTIFS(Data!$M$2:$M$66,"&gt;0",Data!$H$2:$H$66,"&gt;1999")</f>
        <v>0.925</v>
      </c>
      <c r="V163">
        <f>COUNTIFS(Data!$AD$2:$AD$66,1,Data!$H$2:$H$66,"&gt;1999",Data!$M$2:$M$66,"&lt;"&amp;'Cumulative distributions'!$A163)/COUNTIFS(Data!$M$2:$M$66,"&gt;0",Data!$AD$2:$AD$66,1,Data!$H$2:$H$66,"&gt;1999")</f>
        <v>0.9545454545454546</v>
      </c>
      <c r="W163">
        <f>COUNTIFS(Data!$AD$2:$AD$66,0,Data!$H$2:$H$66,"&gt;1999",Data!$M$2:$M$66,"&lt;"&amp;'Cumulative distributions'!$A163)/COUNTIFS(Data!$M$2:$M$66,"&gt;0",Data!$AD$2:$AD$66,0,Data!$H$2:$H$66,"&gt;1999")</f>
        <v>0.9090909090909091</v>
      </c>
      <c r="AH163">
        <f t="shared" si="2"/>
        <v>2026</v>
      </c>
    </row>
    <row r="164" spans="1:34" ht="12.75">
      <c r="A164">
        <v>2122</v>
      </c>
      <c r="B164">
        <f>COUNTIF(Data!$M$2:$M$66,"&lt;"&amp;A164)/COUNT(Data!$M$2:$M$66)</f>
        <v>0.9137931034482759</v>
      </c>
      <c r="C164">
        <f>COUNTIF(Data!$L$2:$L$66,"&lt;"&amp;A164)/COUNT(Data!$L$2:$L$66)</f>
        <v>0.9056603773584906</v>
      </c>
      <c r="E164">
        <f>COUNTIFS(Data!$D$2:$D$66,"AI",Data!$H$2:$H$66,"&lt;2000",Data!$M$2:$M$66,"&lt;"&amp;'Cumulative distributions'!$A164)/COUNTIFS(Data!$M$2:$M$66,"&gt;0",Data!$D$2:$D$66,"AI",Data!$H$2:$H$66,"&lt;2000")</f>
        <v>1</v>
      </c>
      <c r="F164">
        <f>COUNTIFS(Data!$D$2:$D$66,"AI",Data!$H$2:$H$66,"&gt;1999",Data!$M$2:$M$66,"&lt;"&amp;'Cumulative distributions'!$A164)/COUNTIFS(Data!$M$2:$M$66,"&gt;0",Data!$D$2:$D$66,"AI",Data!$H$2:$H$66,"&gt;1999")</f>
        <v>0.9333333333333333</v>
      </c>
      <c r="G164" t="e">
        <f>COUNTIFS(Data!$D$2:$D$66,"AGI",Data!$H$2:$H$66,"&lt;2000",Data!$M$2:$M$66,"&lt;"&amp;'Cumulative distributions'!$A164)/COUNTIFS(Data!$M$2:$M$66,"&gt;0",Data!$D$2:$D$66,"AGI",Data!$H$2:$H$66,"&lt;2000")</f>
        <v>#DIV/0!</v>
      </c>
      <c r="H164">
        <f>COUNTIFS(Data!$D$2:$D$66,"AGI",Data!$H$2:$H$66,"&gt;1999",Data!$M$2:$M$66,"&lt;"&amp;'Cumulative distributions'!$A164)/COUNTIFS(Data!$M$2:$M$66,"&gt;0",Data!$D$2:$D$66,"AGI",Data!$H$2:$H$66,"&gt;1999")</f>
        <v>1</v>
      </c>
      <c r="I164">
        <f>COUNTIFS(Data!$D$2:$D$66,"Futurist",Data!$H$2:$H$66,"&lt;2000",Data!$M$2:$M$66,"&lt;"&amp;'Cumulative distributions'!$A164)/COUNTIFS(Data!$M$2:$M$66,"&gt;0",Data!$D$2:$D$66,"Futurist",Data!$H$2:$H$66,"&lt;2000")</f>
        <v>0.75</v>
      </c>
      <c r="J164">
        <f>COUNTIFS(Data!$D$2:$D$66,"Futurist",Data!$H$2:$H$66,"&gt;1999",Data!$M$2:$M$66,"&lt;"&amp;'Cumulative distributions'!$A164)/COUNTIFS(Data!$M$2:$M$66,"&gt;0",Data!$D$2:$D$66,"Futurist",Data!$H$2:$H$66,"&gt;1999")</f>
        <v>0.8571428571428571</v>
      </c>
      <c r="K164">
        <f>COUNTIFS(Data!$D$2:$D$66,"Other",Data!$H$2:$H$66,"&lt;2000",Data!$M$2:$M$66,"&lt;"&amp;'Cumulative distributions'!$A164)/COUNTIFS(Data!$M$2:$M$66,"&gt;0",Data!$D$2:$D$66,"Other",Data!$H$2:$H$66,"&lt;2000")</f>
        <v>1</v>
      </c>
      <c r="L164">
        <f>COUNTIFS(Data!$D$2:$D$66,"Other",Data!$H$2:$H$66,"&gt;1999",Data!$M$2:$M$66,"&lt;"&amp;'Cumulative distributions'!$A164)/COUNTIFS(Data!$M$2:$M$66,"&gt;0",Data!$D$2:$D$66,"Other",Data!$H$2:$H$66,"&gt;1999")</f>
        <v>0.8</v>
      </c>
      <c r="N164">
        <f>COUNTIFS(Data!$D$2:$D$66,"AGI",Data!$M$2:$M$66,"&lt;"&amp;'Cumulative distributions'!$A164)/COUNTIFS(Data!$M$2:$M$66,"&gt;0",Data!$D$2:$D$66,"AGI")</f>
        <v>1</v>
      </c>
      <c r="O164">
        <f>COUNTIFS(Data!$D$2:$D$66,"AI",Data!$M$2:$M$66,"&lt;"&amp;'Cumulative distributions'!$A164)/COUNTIFS(Data!$M$2:$M$66,"&gt;0",Data!$D$2:$D$66,"AI")</f>
        <v>0.9545454545454546</v>
      </c>
      <c r="P164">
        <f>COUNTIFS(Data!$D$2:$D$66,"Futurist",Data!$M$2:$M$66,"&lt;"&amp;'Cumulative distributions'!$A164)/COUNTIFS(Data!$M$2:$M$66,"&gt;0",Data!$D$2:$D$66,"Futurist")</f>
        <v>0.8</v>
      </c>
      <c r="Q164">
        <f>COUNTIFS(Data!$D$2:$D$66,"Other",Data!$M$2:$M$66,"&lt;"&amp;'Cumulative distributions'!$A164)/COUNTIFS(Data!$M$2:$M$66,"&gt;0",Data!$D$2:$D$66,"Other")</f>
        <v>0.875</v>
      </c>
      <c r="S164">
        <f>COUNTIFS(Data!$H$2:$H$66,"&lt;2000",Data!$M$2:$M$66,"&lt;"&amp;'Cumulative distributions'!$A164)/COUNTIFS(Data!$M$2:$M$66,"&gt;0",Data!$H$2:$H$66,"&lt;2000")</f>
        <v>0.8888888888888888</v>
      </c>
      <c r="T164">
        <f>COUNTIFS(Data!$H$2:$H$66,"&gt;1999",Data!$M$2:$M$66,"&lt;"&amp;'Cumulative distributions'!$A164)/COUNTIFS(Data!$M$2:$M$66,"&gt;0",Data!$H$2:$H$66,"&gt;1999")</f>
        <v>0.925</v>
      </c>
      <c r="V164">
        <f>COUNTIFS(Data!$AD$2:$AD$66,1,Data!$H$2:$H$66,"&gt;1999",Data!$M$2:$M$66,"&lt;"&amp;'Cumulative distributions'!$A164)/COUNTIFS(Data!$M$2:$M$66,"&gt;0",Data!$AD$2:$AD$66,1,Data!$H$2:$H$66,"&gt;1999")</f>
        <v>0.9545454545454546</v>
      </c>
      <c r="W164">
        <f>COUNTIFS(Data!$AD$2:$AD$66,0,Data!$H$2:$H$66,"&gt;1999",Data!$M$2:$M$66,"&lt;"&amp;'Cumulative distributions'!$A164)/COUNTIFS(Data!$M$2:$M$66,"&gt;0",Data!$AD$2:$AD$66,0,Data!$H$2:$H$66,"&gt;1999")</f>
        <v>0.9090909090909091</v>
      </c>
      <c r="AH164">
        <f t="shared" si="2"/>
        <v>2026</v>
      </c>
    </row>
    <row r="165" spans="1:34" ht="12.75">
      <c r="A165">
        <v>2123</v>
      </c>
      <c r="B165">
        <f>COUNTIF(Data!$M$2:$M$66,"&lt;"&amp;A165)/COUNT(Data!$M$2:$M$66)</f>
        <v>0.9137931034482759</v>
      </c>
      <c r="C165">
        <f>COUNTIF(Data!$L$2:$L$66,"&lt;"&amp;A165)/COUNT(Data!$L$2:$L$66)</f>
        <v>0.9056603773584906</v>
      </c>
      <c r="E165">
        <f>COUNTIFS(Data!$D$2:$D$66,"AI",Data!$H$2:$H$66,"&lt;2000",Data!$M$2:$M$66,"&lt;"&amp;'Cumulative distributions'!$A165)/COUNTIFS(Data!$M$2:$M$66,"&gt;0",Data!$D$2:$D$66,"AI",Data!$H$2:$H$66,"&lt;2000")</f>
        <v>1</v>
      </c>
      <c r="F165">
        <f>COUNTIFS(Data!$D$2:$D$66,"AI",Data!$H$2:$H$66,"&gt;1999",Data!$M$2:$M$66,"&lt;"&amp;'Cumulative distributions'!$A165)/COUNTIFS(Data!$M$2:$M$66,"&gt;0",Data!$D$2:$D$66,"AI",Data!$H$2:$H$66,"&gt;1999")</f>
        <v>0.9333333333333333</v>
      </c>
      <c r="G165" t="e">
        <f>COUNTIFS(Data!$D$2:$D$66,"AGI",Data!$H$2:$H$66,"&lt;2000",Data!$M$2:$M$66,"&lt;"&amp;'Cumulative distributions'!$A165)/COUNTIFS(Data!$M$2:$M$66,"&gt;0",Data!$D$2:$D$66,"AGI",Data!$H$2:$H$66,"&lt;2000")</f>
        <v>#DIV/0!</v>
      </c>
      <c r="H165">
        <f>COUNTIFS(Data!$D$2:$D$66,"AGI",Data!$H$2:$H$66,"&gt;1999",Data!$M$2:$M$66,"&lt;"&amp;'Cumulative distributions'!$A165)/COUNTIFS(Data!$M$2:$M$66,"&gt;0",Data!$D$2:$D$66,"AGI",Data!$H$2:$H$66,"&gt;1999")</f>
        <v>1</v>
      </c>
      <c r="I165">
        <f>COUNTIFS(Data!$D$2:$D$66,"Futurist",Data!$H$2:$H$66,"&lt;2000",Data!$M$2:$M$66,"&lt;"&amp;'Cumulative distributions'!$A165)/COUNTIFS(Data!$M$2:$M$66,"&gt;0",Data!$D$2:$D$66,"Futurist",Data!$H$2:$H$66,"&lt;2000")</f>
        <v>0.75</v>
      </c>
      <c r="J165">
        <f>COUNTIFS(Data!$D$2:$D$66,"Futurist",Data!$H$2:$H$66,"&gt;1999",Data!$M$2:$M$66,"&lt;"&amp;'Cumulative distributions'!$A165)/COUNTIFS(Data!$M$2:$M$66,"&gt;0",Data!$D$2:$D$66,"Futurist",Data!$H$2:$H$66,"&gt;1999")</f>
        <v>0.8571428571428571</v>
      </c>
      <c r="K165">
        <f>COUNTIFS(Data!$D$2:$D$66,"Other",Data!$H$2:$H$66,"&lt;2000",Data!$M$2:$M$66,"&lt;"&amp;'Cumulative distributions'!$A165)/COUNTIFS(Data!$M$2:$M$66,"&gt;0",Data!$D$2:$D$66,"Other",Data!$H$2:$H$66,"&lt;2000")</f>
        <v>1</v>
      </c>
      <c r="L165">
        <f>COUNTIFS(Data!$D$2:$D$66,"Other",Data!$H$2:$H$66,"&gt;1999",Data!$M$2:$M$66,"&lt;"&amp;'Cumulative distributions'!$A165)/COUNTIFS(Data!$M$2:$M$66,"&gt;0",Data!$D$2:$D$66,"Other",Data!$H$2:$H$66,"&gt;1999")</f>
        <v>0.8</v>
      </c>
      <c r="N165">
        <f>COUNTIFS(Data!$D$2:$D$66,"AGI",Data!$M$2:$M$66,"&lt;"&amp;'Cumulative distributions'!$A165)/COUNTIFS(Data!$M$2:$M$66,"&gt;0",Data!$D$2:$D$66,"AGI")</f>
        <v>1</v>
      </c>
      <c r="O165">
        <f>COUNTIFS(Data!$D$2:$D$66,"AI",Data!$M$2:$M$66,"&lt;"&amp;'Cumulative distributions'!$A165)/COUNTIFS(Data!$M$2:$M$66,"&gt;0",Data!$D$2:$D$66,"AI")</f>
        <v>0.9545454545454546</v>
      </c>
      <c r="P165">
        <f>COUNTIFS(Data!$D$2:$D$66,"Futurist",Data!$M$2:$M$66,"&lt;"&amp;'Cumulative distributions'!$A165)/COUNTIFS(Data!$M$2:$M$66,"&gt;0",Data!$D$2:$D$66,"Futurist")</f>
        <v>0.8</v>
      </c>
      <c r="Q165">
        <f>COUNTIFS(Data!$D$2:$D$66,"Other",Data!$M$2:$M$66,"&lt;"&amp;'Cumulative distributions'!$A165)/COUNTIFS(Data!$M$2:$M$66,"&gt;0",Data!$D$2:$D$66,"Other")</f>
        <v>0.875</v>
      </c>
      <c r="S165">
        <f>COUNTIFS(Data!$H$2:$H$66,"&lt;2000",Data!$M$2:$M$66,"&lt;"&amp;'Cumulative distributions'!$A165)/COUNTIFS(Data!$M$2:$M$66,"&gt;0",Data!$H$2:$H$66,"&lt;2000")</f>
        <v>0.8888888888888888</v>
      </c>
      <c r="T165">
        <f>COUNTIFS(Data!$H$2:$H$66,"&gt;1999",Data!$M$2:$M$66,"&lt;"&amp;'Cumulative distributions'!$A165)/COUNTIFS(Data!$M$2:$M$66,"&gt;0",Data!$H$2:$H$66,"&gt;1999")</f>
        <v>0.925</v>
      </c>
      <c r="V165">
        <f>COUNTIFS(Data!$AD$2:$AD$66,1,Data!$H$2:$H$66,"&gt;1999",Data!$M$2:$M$66,"&lt;"&amp;'Cumulative distributions'!$A165)/COUNTIFS(Data!$M$2:$M$66,"&gt;0",Data!$AD$2:$AD$66,1,Data!$H$2:$H$66,"&gt;1999")</f>
        <v>0.9545454545454546</v>
      </c>
      <c r="W165">
        <f>COUNTIFS(Data!$AD$2:$AD$66,0,Data!$H$2:$H$66,"&gt;1999",Data!$M$2:$M$66,"&lt;"&amp;'Cumulative distributions'!$A165)/COUNTIFS(Data!$M$2:$M$66,"&gt;0",Data!$AD$2:$AD$66,0,Data!$H$2:$H$66,"&gt;1999")</f>
        <v>0.9090909090909091</v>
      </c>
      <c r="AH165">
        <f t="shared" si="2"/>
        <v>2026</v>
      </c>
    </row>
    <row r="166" spans="1:34" ht="12.75">
      <c r="A166">
        <v>2124</v>
      </c>
      <c r="B166">
        <f>COUNTIF(Data!$M$2:$M$66,"&lt;"&amp;A166)/COUNT(Data!$M$2:$M$66)</f>
        <v>0.9137931034482759</v>
      </c>
      <c r="C166">
        <f>COUNTIF(Data!$L$2:$L$66,"&lt;"&amp;A166)/COUNT(Data!$L$2:$L$66)</f>
        <v>0.9056603773584906</v>
      </c>
      <c r="E166">
        <f>COUNTIFS(Data!$D$2:$D$66,"AI",Data!$H$2:$H$66,"&lt;2000",Data!$M$2:$M$66,"&lt;"&amp;'Cumulative distributions'!$A166)/COUNTIFS(Data!$M$2:$M$66,"&gt;0",Data!$D$2:$D$66,"AI",Data!$H$2:$H$66,"&lt;2000")</f>
        <v>1</v>
      </c>
      <c r="F166">
        <f>COUNTIFS(Data!$D$2:$D$66,"AI",Data!$H$2:$H$66,"&gt;1999",Data!$M$2:$M$66,"&lt;"&amp;'Cumulative distributions'!$A166)/COUNTIFS(Data!$M$2:$M$66,"&gt;0",Data!$D$2:$D$66,"AI",Data!$H$2:$H$66,"&gt;1999")</f>
        <v>0.9333333333333333</v>
      </c>
      <c r="G166" t="e">
        <f>COUNTIFS(Data!$D$2:$D$66,"AGI",Data!$H$2:$H$66,"&lt;2000",Data!$M$2:$M$66,"&lt;"&amp;'Cumulative distributions'!$A166)/COUNTIFS(Data!$M$2:$M$66,"&gt;0",Data!$D$2:$D$66,"AGI",Data!$H$2:$H$66,"&lt;2000")</f>
        <v>#DIV/0!</v>
      </c>
      <c r="H166">
        <f>COUNTIFS(Data!$D$2:$D$66,"AGI",Data!$H$2:$H$66,"&gt;1999",Data!$M$2:$M$66,"&lt;"&amp;'Cumulative distributions'!$A166)/COUNTIFS(Data!$M$2:$M$66,"&gt;0",Data!$D$2:$D$66,"AGI",Data!$H$2:$H$66,"&gt;1999")</f>
        <v>1</v>
      </c>
      <c r="I166">
        <f>COUNTIFS(Data!$D$2:$D$66,"Futurist",Data!$H$2:$H$66,"&lt;2000",Data!$M$2:$M$66,"&lt;"&amp;'Cumulative distributions'!$A166)/COUNTIFS(Data!$M$2:$M$66,"&gt;0",Data!$D$2:$D$66,"Futurist",Data!$H$2:$H$66,"&lt;2000")</f>
        <v>0.75</v>
      </c>
      <c r="J166">
        <f>COUNTIFS(Data!$D$2:$D$66,"Futurist",Data!$H$2:$H$66,"&gt;1999",Data!$M$2:$M$66,"&lt;"&amp;'Cumulative distributions'!$A166)/COUNTIFS(Data!$M$2:$M$66,"&gt;0",Data!$D$2:$D$66,"Futurist",Data!$H$2:$H$66,"&gt;1999")</f>
        <v>0.8571428571428571</v>
      </c>
      <c r="K166">
        <f>COUNTIFS(Data!$D$2:$D$66,"Other",Data!$H$2:$H$66,"&lt;2000",Data!$M$2:$M$66,"&lt;"&amp;'Cumulative distributions'!$A166)/COUNTIFS(Data!$M$2:$M$66,"&gt;0",Data!$D$2:$D$66,"Other",Data!$H$2:$H$66,"&lt;2000")</f>
        <v>1</v>
      </c>
      <c r="L166">
        <f>COUNTIFS(Data!$D$2:$D$66,"Other",Data!$H$2:$H$66,"&gt;1999",Data!$M$2:$M$66,"&lt;"&amp;'Cumulative distributions'!$A166)/COUNTIFS(Data!$M$2:$M$66,"&gt;0",Data!$D$2:$D$66,"Other",Data!$H$2:$H$66,"&gt;1999")</f>
        <v>0.8</v>
      </c>
      <c r="N166">
        <f>COUNTIFS(Data!$D$2:$D$66,"AGI",Data!$M$2:$M$66,"&lt;"&amp;'Cumulative distributions'!$A166)/COUNTIFS(Data!$M$2:$M$66,"&gt;0",Data!$D$2:$D$66,"AGI")</f>
        <v>1</v>
      </c>
      <c r="O166">
        <f>COUNTIFS(Data!$D$2:$D$66,"AI",Data!$M$2:$M$66,"&lt;"&amp;'Cumulative distributions'!$A166)/COUNTIFS(Data!$M$2:$M$66,"&gt;0",Data!$D$2:$D$66,"AI")</f>
        <v>0.9545454545454546</v>
      </c>
      <c r="P166">
        <f>COUNTIFS(Data!$D$2:$D$66,"Futurist",Data!$M$2:$M$66,"&lt;"&amp;'Cumulative distributions'!$A166)/COUNTIFS(Data!$M$2:$M$66,"&gt;0",Data!$D$2:$D$66,"Futurist")</f>
        <v>0.8</v>
      </c>
      <c r="Q166">
        <f>COUNTIFS(Data!$D$2:$D$66,"Other",Data!$M$2:$M$66,"&lt;"&amp;'Cumulative distributions'!$A166)/COUNTIFS(Data!$M$2:$M$66,"&gt;0",Data!$D$2:$D$66,"Other")</f>
        <v>0.875</v>
      </c>
      <c r="S166">
        <f>COUNTIFS(Data!$H$2:$H$66,"&lt;2000",Data!$M$2:$M$66,"&lt;"&amp;'Cumulative distributions'!$A166)/COUNTIFS(Data!$M$2:$M$66,"&gt;0",Data!$H$2:$H$66,"&lt;2000")</f>
        <v>0.8888888888888888</v>
      </c>
      <c r="T166">
        <f>COUNTIFS(Data!$H$2:$H$66,"&gt;1999",Data!$M$2:$M$66,"&lt;"&amp;'Cumulative distributions'!$A166)/COUNTIFS(Data!$M$2:$M$66,"&gt;0",Data!$H$2:$H$66,"&gt;1999")</f>
        <v>0.925</v>
      </c>
      <c r="V166">
        <f>COUNTIFS(Data!$AD$2:$AD$66,1,Data!$H$2:$H$66,"&gt;1999",Data!$M$2:$M$66,"&lt;"&amp;'Cumulative distributions'!$A166)/COUNTIFS(Data!$M$2:$M$66,"&gt;0",Data!$AD$2:$AD$66,1,Data!$H$2:$H$66,"&gt;1999")</f>
        <v>0.9545454545454546</v>
      </c>
      <c r="W166">
        <f>COUNTIFS(Data!$AD$2:$AD$66,0,Data!$H$2:$H$66,"&gt;1999",Data!$M$2:$M$66,"&lt;"&amp;'Cumulative distributions'!$A166)/COUNTIFS(Data!$M$2:$M$66,"&gt;0",Data!$AD$2:$AD$66,0,Data!$H$2:$H$66,"&gt;1999")</f>
        <v>0.9090909090909091</v>
      </c>
      <c r="AH166">
        <f t="shared" si="2"/>
        <v>2026</v>
      </c>
    </row>
    <row r="167" spans="1:34" ht="12.75">
      <c r="A167">
        <v>2125</v>
      </c>
      <c r="B167">
        <f>COUNTIF(Data!$M$2:$M$66,"&lt;"&amp;A167)/COUNT(Data!$M$2:$M$66)</f>
        <v>0.9137931034482759</v>
      </c>
      <c r="C167">
        <f>COUNTIF(Data!$L$2:$L$66,"&lt;"&amp;A167)/COUNT(Data!$L$2:$L$66)</f>
        <v>0.9056603773584906</v>
      </c>
      <c r="E167">
        <f>COUNTIFS(Data!$D$2:$D$66,"AI",Data!$H$2:$H$66,"&lt;2000",Data!$M$2:$M$66,"&lt;"&amp;'Cumulative distributions'!$A167)/COUNTIFS(Data!$M$2:$M$66,"&gt;0",Data!$D$2:$D$66,"AI",Data!$H$2:$H$66,"&lt;2000")</f>
        <v>1</v>
      </c>
      <c r="F167">
        <f>COUNTIFS(Data!$D$2:$D$66,"AI",Data!$H$2:$H$66,"&gt;1999",Data!$M$2:$M$66,"&lt;"&amp;'Cumulative distributions'!$A167)/COUNTIFS(Data!$M$2:$M$66,"&gt;0",Data!$D$2:$D$66,"AI",Data!$H$2:$H$66,"&gt;1999")</f>
        <v>0.9333333333333333</v>
      </c>
      <c r="G167" t="e">
        <f>COUNTIFS(Data!$D$2:$D$66,"AGI",Data!$H$2:$H$66,"&lt;2000",Data!$M$2:$M$66,"&lt;"&amp;'Cumulative distributions'!$A167)/COUNTIFS(Data!$M$2:$M$66,"&gt;0",Data!$D$2:$D$66,"AGI",Data!$H$2:$H$66,"&lt;2000")</f>
        <v>#DIV/0!</v>
      </c>
      <c r="H167">
        <f>COUNTIFS(Data!$D$2:$D$66,"AGI",Data!$H$2:$H$66,"&gt;1999",Data!$M$2:$M$66,"&lt;"&amp;'Cumulative distributions'!$A167)/COUNTIFS(Data!$M$2:$M$66,"&gt;0",Data!$D$2:$D$66,"AGI",Data!$H$2:$H$66,"&gt;1999")</f>
        <v>1</v>
      </c>
      <c r="I167">
        <f>COUNTIFS(Data!$D$2:$D$66,"Futurist",Data!$H$2:$H$66,"&lt;2000",Data!$M$2:$M$66,"&lt;"&amp;'Cumulative distributions'!$A167)/COUNTIFS(Data!$M$2:$M$66,"&gt;0",Data!$D$2:$D$66,"Futurist",Data!$H$2:$H$66,"&lt;2000")</f>
        <v>0.75</v>
      </c>
      <c r="J167">
        <f>COUNTIFS(Data!$D$2:$D$66,"Futurist",Data!$H$2:$H$66,"&gt;1999",Data!$M$2:$M$66,"&lt;"&amp;'Cumulative distributions'!$A167)/COUNTIFS(Data!$M$2:$M$66,"&gt;0",Data!$D$2:$D$66,"Futurist",Data!$H$2:$H$66,"&gt;1999")</f>
        <v>0.8571428571428571</v>
      </c>
      <c r="K167">
        <f>COUNTIFS(Data!$D$2:$D$66,"Other",Data!$H$2:$H$66,"&lt;2000",Data!$M$2:$M$66,"&lt;"&amp;'Cumulative distributions'!$A167)/COUNTIFS(Data!$M$2:$M$66,"&gt;0",Data!$D$2:$D$66,"Other",Data!$H$2:$H$66,"&lt;2000")</f>
        <v>1</v>
      </c>
      <c r="L167">
        <f>COUNTIFS(Data!$D$2:$D$66,"Other",Data!$H$2:$H$66,"&gt;1999",Data!$M$2:$M$66,"&lt;"&amp;'Cumulative distributions'!$A167)/COUNTIFS(Data!$M$2:$M$66,"&gt;0",Data!$D$2:$D$66,"Other",Data!$H$2:$H$66,"&gt;1999")</f>
        <v>0.8</v>
      </c>
      <c r="N167">
        <f>COUNTIFS(Data!$D$2:$D$66,"AGI",Data!$M$2:$M$66,"&lt;"&amp;'Cumulative distributions'!$A167)/COUNTIFS(Data!$M$2:$M$66,"&gt;0",Data!$D$2:$D$66,"AGI")</f>
        <v>1</v>
      </c>
      <c r="O167">
        <f>COUNTIFS(Data!$D$2:$D$66,"AI",Data!$M$2:$M$66,"&lt;"&amp;'Cumulative distributions'!$A167)/COUNTIFS(Data!$M$2:$M$66,"&gt;0",Data!$D$2:$D$66,"AI")</f>
        <v>0.9545454545454546</v>
      </c>
      <c r="P167">
        <f>COUNTIFS(Data!$D$2:$D$66,"Futurist",Data!$M$2:$M$66,"&lt;"&amp;'Cumulative distributions'!$A167)/COUNTIFS(Data!$M$2:$M$66,"&gt;0",Data!$D$2:$D$66,"Futurist")</f>
        <v>0.8</v>
      </c>
      <c r="Q167">
        <f>COUNTIFS(Data!$D$2:$D$66,"Other",Data!$M$2:$M$66,"&lt;"&amp;'Cumulative distributions'!$A167)/COUNTIFS(Data!$M$2:$M$66,"&gt;0",Data!$D$2:$D$66,"Other")</f>
        <v>0.875</v>
      </c>
      <c r="S167">
        <f>COUNTIFS(Data!$H$2:$H$66,"&lt;2000",Data!$M$2:$M$66,"&lt;"&amp;'Cumulative distributions'!$A167)/COUNTIFS(Data!$M$2:$M$66,"&gt;0",Data!$H$2:$H$66,"&lt;2000")</f>
        <v>0.8888888888888888</v>
      </c>
      <c r="T167">
        <f>COUNTIFS(Data!$H$2:$H$66,"&gt;1999",Data!$M$2:$M$66,"&lt;"&amp;'Cumulative distributions'!$A167)/COUNTIFS(Data!$M$2:$M$66,"&gt;0",Data!$H$2:$H$66,"&gt;1999")</f>
        <v>0.925</v>
      </c>
      <c r="V167">
        <f>COUNTIFS(Data!$AD$2:$AD$66,1,Data!$H$2:$H$66,"&gt;1999",Data!$M$2:$M$66,"&lt;"&amp;'Cumulative distributions'!$A167)/COUNTIFS(Data!$M$2:$M$66,"&gt;0",Data!$AD$2:$AD$66,1,Data!$H$2:$H$66,"&gt;1999")</f>
        <v>0.9545454545454546</v>
      </c>
      <c r="W167">
        <f>COUNTIFS(Data!$AD$2:$AD$66,0,Data!$H$2:$H$66,"&gt;1999",Data!$M$2:$M$66,"&lt;"&amp;'Cumulative distributions'!$A167)/COUNTIFS(Data!$M$2:$M$66,"&gt;0",Data!$AD$2:$AD$66,0,Data!$H$2:$H$66,"&gt;1999")</f>
        <v>0.9090909090909091</v>
      </c>
      <c r="AH167">
        <f t="shared" si="2"/>
        <v>2026</v>
      </c>
    </row>
    <row r="168" spans="1:34" ht="12.75">
      <c r="A168">
        <v>2126</v>
      </c>
      <c r="B168">
        <f>COUNTIF(Data!$M$2:$M$66,"&lt;"&amp;A168)/COUNT(Data!$M$2:$M$66)</f>
        <v>0.9137931034482759</v>
      </c>
      <c r="C168">
        <f>COUNTIF(Data!$L$2:$L$66,"&lt;"&amp;A168)/COUNT(Data!$L$2:$L$66)</f>
        <v>0.9056603773584906</v>
      </c>
      <c r="E168">
        <f>COUNTIFS(Data!$D$2:$D$66,"AI",Data!$H$2:$H$66,"&lt;2000",Data!$M$2:$M$66,"&lt;"&amp;'Cumulative distributions'!$A168)/COUNTIFS(Data!$M$2:$M$66,"&gt;0",Data!$D$2:$D$66,"AI",Data!$H$2:$H$66,"&lt;2000")</f>
        <v>1</v>
      </c>
      <c r="F168">
        <f>COUNTIFS(Data!$D$2:$D$66,"AI",Data!$H$2:$H$66,"&gt;1999",Data!$M$2:$M$66,"&lt;"&amp;'Cumulative distributions'!$A168)/COUNTIFS(Data!$M$2:$M$66,"&gt;0",Data!$D$2:$D$66,"AI",Data!$H$2:$H$66,"&gt;1999")</f>
        <v>0.9333333333333333</v>
      </c>
      <c r="G168" t="e">
        <f>COUNTIFS(Data!$D$2:$D$66,"AGI",Data!$H$2:$H$66,"&lt;2000",Data!$M$2:$M$66,"&lt;"&amp;'Cumulative distributions'!$A168)/COUNTIFS(Data!$M$2:$M$66,"&gt;0",Data!$D$2:$D$66,"AGI",Data!$H$2:$H$66,"&lt;2000")</f>
        <v>#DIV/0!</v>
      </c>
      <c r="H168">
        <f>COUNTIFS(Data!$D$2:$D$66,"AGI",Data!$H$2:$H$66,"&gt;1999",Data!$M$2:$M$66,"&lt;"&amp;'Cumulative distributions'!$A168)/COUNTIFS(Data!$M$2:$M$66,"&gt;0",Data!$D$2:$D$66,"AGI",Data!$H$2:$H$66,"&gt;1999")</f>
        <v>1</v>
      </c>
      <c r="I168">
        <f>COUNTIFS(Data!$D$2:$D$66,"Futurist",Data!$H$2:$H$66,"&lt;2000",Data!$M$2:$M$66,"&lt;"&amp;'Cumulative distributions'!$A168)/COUNTIFS(Data!$M$2:$M$66,"&gt;0",Data!$D$2:$D$66,"Futurist",Data!$H$2:$H$66,"&lt;2000")</f>
        <v>0.75</v>
      </c>
      <c r="J168">
        <f>COUNTIFS(Data!$D$2:$D$66,"Futurist",Data!$H$2:$H$66,"&gt;1999",Data!$M$2:$M$66,"&lt;"&amp;'Cumulative distributions'!$A168)/COUNTIFS(Data!$M$2:$M$66,"&gt;0",Data!$D$2:$D$66,"Futurist",Data!$H$2:$H$66,"&gt;1999")</f>
        <v>0.8571428571428571</v>
      </c>
      <c r="K168">
        <f>COUNTIFS(Data!$D$2:$D$66,"Other",Data!$H$2:$H$66,"&lt;2000",Data!$M$2:$M$66,"&lt;"&amp;'Cumulative distributions'!$A168)/COUNTIFS(Data!$M$2:$M$66,"&gt;0",Data!$D$2:$D$66,"Other",Data!$H$2:$H$66,"&lt;2000")</f>
        <v>1</v>
      </c>
      <c r="L168">
        <f>COUNTIFS(Data!$D$2:$D$66,"Other",Data!$H$2:$H$66,"&gt;1999",Data!$M$2:$M$66,"&lt;"&amp;'Cumulative distributions'!$A168)/COUNTIFS(Data!$M$2:$M$66,"&gt;0",Data!$D$2:$D$66,"Other",Data!$H$2:$H$66,"&gt;1999")</f>
        <v>0.8</v>
      </c>
      <c r="N168">
        <f>COUNTIFS(Data!$D$2:$D$66,"AGI",Data!$M$2:$M$66,"&lt;"&amp;'Cumulative distributions'!$A168)/COUNTIFS(Data!$M$2:$M$66,"&gt;0",Data!$D$2:$D$66,"AGI")</f>
        <v>1</v>
      </c>
      <c r="O168">
        <f>COUNTIFS(Data!$D$2:$D$66,"AI",Data!$M$2:$M$66,"&lt;"&amp;'Cumulative distributions'!$A168)/COUNTIFS(Data!$M$2:$M$66,"&gt;0",Data!$D$2:$D$66,"AI")</f>
        <v>0.9545454545454546</v>
      </c>
      <c r="P168">
        <f>COUNTIFS(Data!$D$2:$D$66,"Futurist",Data!$M$2:$M$66,"&lt;"&amp;'Cumulative distributions'!$A168)/COUNTIFS(Data!$M$2:$M$66,"&gt;0",Data!$D$2:$D$66,"Futurist")</f>
        <v>0.8</v>
      </c>
      <c r="Q168">
        <f>COUNTIFS(Data!$D$2:$D$66,"Other",Data!$M$2:$M$66,"&lt;"&amp;'Cumulative distributions'!$A168)/COUNTIFS(Data!$M$2:$M$66,"&gt;0",Data!$D$2:$D$66,"Other")</f>
        <v>0.875</v>
      </c>
      <c r="S168">
        <f>COUNTIFS(Data!$H$2:$H$66,"&lt;2000",Data!$M$2:$M$66,"&lt;"&amp;'Cumulative distributions'!$A168)/COUNTIFS(Data!$M$2:$M$66,"&gt;0",Data!$H$2:$H$66,"&lt;2000")</f>
        <v>0.8888888888888888</v>
      </c>
      <c r="T168">
        <f>COUNTIFS(Data!$H$2:$H$66,"&gt;1999",Data!$M$2:$M$66,"&lt;"&amp;'Cumulative distributions'!$A168)/COUNTIFS(Data!$M$2:$M$66,"&gt;0",Data!$H$2:$H$66,"&gt;1999")</f>
        <v>0.925</v>
      </c>
      <c r="V168">
        <f>COUNTIFS(Data!$AD$2:$AD$66,1,Data!$H$2:$H$66,"&gt;1999",Data!$M$2:$M$66,"&lt;"&amp;'Cumulative distributions'!$A168)/COUNTIFS(Data!$M$2:$M$66,"&gt;0",Data!$AD$2:$AD$66,1,Data!$H$2:$H$66,"&gt;1999")</f>
        <v>0.9545454545454546</v>
      </c>
      <c r="W168">
        <f>COUNTIFS(Data!$AD$2:$AD$66,0,Data!$H$2:$H$66,"&gt;1999",Data!$M$2:$M$66,"&lt;"&amp;'Cumulative distributions'!$A168)/COUNTIFS(Data!$M$2:$M$66,"&gt;0",Data!$AD$2:$AD$66,0,Data!$H$2:$H$66,"&gt;1999")</f>
        <v>0.9090909090909091</v>
      </c>
      <c r="AH168">
        <f t="shared" si="2"/>
        <v>2026</v>
      </c>
    </row>
    <row r="169" spans="1:34" ht="12.75">
      <c r="A169">
        <v>2127</v>
      </c>
      <c r="B169">
        <f>COUNTIF(Data!$M$2:$M$66,"&lt;"&amp;A169)/COUNT(Data!$M$2:$M$66)</f>
        <v>0.9137931034482759</v>
      </c>
      <c r="C169">
        <f>COUNTIF(Data!$L$2:$L$66,"&lt;"&amp;A169)/COUNT(Data!$L$2:$L$66)</f>
        <v>0.9056603773584906</v>
      </c>
      <c r="E169">
        <f>COUNTIFS(Data!$D$2:$D$66,"AI",Data!$H$2:$H$66,"&lt;2000",Data!$M$2:$M$66,"&lt;"&amp;'Cumulative distributions'!$A169)/COUNTIFS(Data!$M$2:$M$66,"&gt;0",Data!$D$2:$D$66,"AI",Data!$H$2:$H$66,"&lt;2000")</f>
        <v>1</v>
      </c>
      <c r="F169">
        <f>COUNTIFS(Data!$D$2:$D$66,"AI",Data!$H$2:$H$66,"&gt;1999",Data!$M$2:$M$66,"&lt;"&amp;'Cumulative distributions'!$A169)/COUNTIFS(Data!$M$2:$M$66,"&gt;0",Data!$D$2:$D$66,"AI",Data!$H$2:$H$66,"&gt;1999")</f>
        <v>0.9333333333333333</v>
      </c>
      <c r="G169" t="e">
        <f>COUNTIFS(Data!$D$2:$D$66,"AGI",Data!$H$2:$H$66,"&lt;2000",Data!$M$2:$M$66,"&lt;"&amp;'Cumulative distributions'!$A169)/COUNTIFS(Data!$M$2:$M$66,"&gt;0",Data!$D$2:$D$66,"AGI",Data!$H$2:$H$66,"&lt;2000")</f>
        <v>#DIV/0!</v>
      </c>
      <c r="H169">
        <f>COUNTIFS(Data!$D$2:$D$66,"AGI",Data!$H$2:$H$66,"&gt;1999",Data!$M$2:$M$66,"&lt;"&amp;'Cumulative distributions'!$A169)/COUNTIFS(Data!$M$2:$M$66,"&gt;0",Data!$D$2:$D$66,"AGI",Data!$H$2:$H$66,"&gt;1999")</f>
        <v>1</v>
      </c>
      <c r="I169">
        <f>COUNTIFS(Data!$D$2:$D$66,"Futurist",Data!$H$2:$H$66,"&lt;2000",Data!$M$2:$M$66,"&lt;"&amp;'Cumulative distributions'!$A169)/COUNTIFS(Data!$M$2:$M$66,"&gt;0",Data!$D$2:$D$66,"Futurist",Data!$H$2:$H$66,"&lt;2000")</f>
        <v>0.75</v>
      </c>
      <c r="J169">
        <f>COUNTIFS(Data!$D$2:$D$66,"Futurist",Data!$H$2:$H$66,"&gt;1999",Data!$M$2:$M$66,"&lt;"&amp;'Cumulative distributions'!$A169)/COUNTIFS(Data!$M$2:$M$66,"&gt;0",Data!$D$2:$D$66,"Futurist",Data!$H$2:$H$66,"&gt;1999")</f>
        <v>0.8571428571428571</v>
      </c>
      <c r="K169">
        <f>COUNTIFS(Data!$D$2:$D$66,"Other",Data!$H$2:$H$66,"&lt;2000",Data!$M$2:$M$66,"&lt;"&amp;'Cumulative distributions'!$A169)/COUNTIFS(Data!$M$2:$M$66,"&gt;0",Data!$D$2:$D$66,"Other",Data!$H$2:$H$66,"&lt;2000")</f>
        <v>1</v>
      </c>
      <c r="L169">
        <f>COUNTIFS(Data!$D$2:$D$66,"Other",Data!$H$2:$H$66,"&gt;1999",Data!$M$2:$M$66,"&lt;"&amp;'Cumulative distributions'!$A169)/COUNTIFS(Data!$M$2:$M$66,"&gt;0",Data!$D$2:$D$66,"Other",Data!$H$2:$H$66,"&gt;1999")</f>
        <v>0.8</v>
      </c>
      <c r="N169">
        <f>COUNTIFS(Data!$D$2:$D$66,"AGI",Data!$M$2:$M$66,"&lt;"&amp;'Cumulative distributions'!$A169)/COUNTIFS(Data!$M$2:$M$66,"&gt;0",Data!$D$2:$D$66,"AGI")</f>
        <v>1</v>
      </c>
      <c r="O169">
        <f>COUNTIFS(Data!$D$2:$D$66,"AI",Data!$M$2:$M$66,"&lt;"&amp;'Cumulative distributions'!$A169)/COUNTIFS(Data!$M$2:$M$66,"&gt;0",Data!$D$2:$D$66,"AI")</f>
        <v>0.9545454545454546</v>
      </c>
      <c r="P169">
        <f>COUNTIFS(Data!$D$2:$D$66,"Futurist",Data!$M$2:$M$66,"&lt;"&amp;'Cumulative distributions'!$A169)/COUNTIFS(Data!$M$2:$M$66,"&gt;0",Data!$D$2:$D$66,"Futurist")</f>
        <v>0.8</v>
      </c>
      <c r="Q169">
        <f>COUNTIFS(Data!$D$2:$D$66,"Other",Data!$M$2:$M$66,"&lt;"&amp;'Cumulative distributions'!$A169)/COUNTIFS(Data!$M$2:$M$66,"&gt;0",Data!$D$2:$D$66,"Other")</f>
        <v>0.875</v>
      </c>
      <c r="S169">
        <f>COUNTIFS(Data!$H$2:$H$66,"&lt;2000",Data!$M$2:$M$66,"&lt;"&amp;'Cumulative distributions'!$A169)/COUNTIFS(Data!$M$2:$M$66,"&gt;0",Data!$H$2:$H$66,"&lt;2000")</f>
        <v>0.8888888888888888</v>
      </c>
      <c r="T169">
        <f>COUNTIFS(Data!$H$2:$H$66,"&gt;1999",Data!$M$2:$M$66,"&lt;"&amp;'Cumulative distributions'!$A169)/COUNTIFS(Data!$M$2:$M$66,"&gt;0",Data!$H$2:$H$66,"&gt;1999")</f>
        <v>0.925</v>
      </c>
      <c r="V169">
        <f>COUNTIFS(Data!$AD$2:$AD$66,1,Data!$H$2:$H$66,"&gt;1999",Data!$M$2:$M$66,"&lt;"&amp;'Cumulative distributions'!$A169)/COUNTIFS(Data!$M$2:$M$66,"&gt;0",Data!$AD$2:$AD$66,1,Data!$H$2:$H$66,"&gt;1999")</f>
        <v>0.9545454545454546</v>
      </c>
      <c r="W169">
        <f>COUNTIFS(Data!$AD$2:$AD$66,0,Data!$H$2:$H$66,"&gt;1999",Data!$M$2:$M$66,"&lt;"&amp;'Cumulative distributions'!$A169)/COUNTIFS(Data!$M$2:$M$66,"&gt;0",Data!$AD$2:$AD$66,0,Data!$H$2:$H$66,"&gt;1999")</f>
        <v>0.9090909090909091</v>
      </c>
      <c r="AH169">
        <f t="shared" si="2"/>
        <v>2026</v>
      </c>
    </row>
    <row r="170" spans="1:34" ht="12.75">
      <c r="A170">
        <v>2128</v>
      </c>
      <c r="B170">
        <f>COUNTIF(Data!$M$2:$M$66,"&lt;"&amp;A170)/COUNT(Data!$M$2:$M$66)</f>
        <v>0.9137931034482759</v>
      </c>
      <c r="C170">
        <f>COUNTIF(Data!$L$2:$L$66,"&lt;"&amp;A170)/COUNT(Data!$L$2:$L$66)</f>
        <v>0.9056603773584906</v>
      </c>
      <c r="E170">
        <f>COUNTIFS(Data!$D$2:$D$66,"AI",Data!$H$2:$H$66,"&lt;2000",Data!$M$2:$M$66,"&lt;"&amp;'Cumulative distributions'!$A170)/COUNTIFS(Data!$M$2:$M$66,"&gt;0",Data!$D$2:$D$66,"AI",Data!$H$2:$H$66,"&lt;2000")</f>
        <v>1</v>
      </c>
      <c r="F170">
        <f>COUNTIFS(Data!$D$2:$D$66,"AI",Data!$H$2:$H$66,"&gt;1999",Data!$M$2:$M$66,"&lt;"&amp;'Cumulative distributions'!$A170)/COUNTIFS(Data!$M$2:$M$66,"&gt;0",Data!$D$2:$D$66,"AI",Data!$H$2:$H$66,"&gt;1999")</f>
        <v>0.9333333333333333</v>
      </c>
      <c r="G170" t="e">
        <f>COUNTIFS(Data!$D$2:$D$66,"AGI",Data!$H$2:$H$66,"&lt;2000",Data!$M$2:$M$66,"&lt;"&amp;'Cumulative distributions'!$A170)/COUNTIFS(Data!$M$2:$M$66,"&gt;0",Data!$D$2:$D$66,"AGI",Data!$H$2:$H$66,"&lt;2000")</f>
        <v>#DIV/0!</v>
      </c>
      <c r="H170">
        <f>COUNTIFS(Data!$D$2:$D$66,"AGI",Data!$H$2:$H$66,"&gt;1999",Data!$M$2:$M$66,"&lt;"&amp;'Cumulative distributions'!$A170)/COUNTIFS(Data!$M$2:$M$66,"&gt;0",Data!$D$2:$D$66,"AGI",Data!$H$2:$H$66,"&gt;1999")</f>
        <v>1</v>
      </c>
      <c r="I170">
        <f>COUNTIFS(Data!$D$2:$D$66,"Futurist",Data!$H$2:$H$66,"&lt;2000",Data!$M$2:$M$66,"&lt;"&amp;'Cumulative distributions'!$A170)/COUNTIFS(Data!$M$2:$M$66,"&gt;0",Data!$D$2:$D$66,"Futurist",Data!$H$2:$H$66,"&lt;2000")</f>
        <v>0.75</v>
      </c>
      <c r="J170">
        <f>COUNTIFS(Data!$D$2:$D$66,"Futurist",Data!$H$2:$H$66,"&gt;1999",Data!$M$2:$M$66,"&lt;"&amp;'Cumulative distributions'!$A170)/COUNTIFS(Data!$M$2:$M$66,"&gt;0",Data!$D$2:$D$66,"Futurist",Data!$H$2:$H$66,"&gt;1999")</f>
        <v>0.8571428571428571</v>
      </c>
      <c r="K170">
        <f>COUNTIFS(Data!$D$2:$D$66,"Other",Data!$H$2:$H$66,"&lt;2000",Data!$M$2:$M$66,"&lt;"&amp;'Cumulative distributions'!$A170)/COUNTIFS(Data!$M$2:$M$66,"&gt;0",Data!$D$2:$D$66,"Other",Data!$H$2:$H$66,"&lt;2000")</f>
        <v>1</v>
      </c>
      <c r="L170">
        <f>COUNTIFS(Data!$D$2:$D$66,"Other",Data!$H$2:$H$66,"&gt;1999",Data!$M$2:$M$66,"&lt;"&amp;'Cumulative distributions'!$A170)/COUNTIFS(Data!$M$2:$M$66,"&gt;0",Data!$D$2:$D$66,"Other",Data!$H$2:$H$66,"&gt;1999")</f>
        <v>0.8</v>
      </c>
      <c r="N170">
        <f>COUNTIFS(Data!$D$2:$D$66,"AGI",Data!$M$2:$M$66,"&lt;"&amp;'Cumulative distributions'!$A170)/COUNTIFS(Data!$M$2:$M$66,"&gt;0",Data!$D$2:$D$66,"AGI")</f>
        <v>1</v>
      </c>
      <c r="O170">
        <f>COUNTIFS(Data!$D$2:$D$66,"AI",Data!$M$2:$M$66,"&lt;"&amp;'Cumulative distributions'!$A170)/COUNTIFS(Data!$M$2:$M$66,"&gt;0",Data!$D$2:$D$66,"AI")</f>
        <v>0.9545454545454546</v>
      </c>
      <c r="P170">
        <f>COUNTIFS(Data!$D$2:$D$66,"Futurist",Data!$M$2:$M$66,"&lt;"&amp;'Cumulative distributions'!$A170)/COUNTIFS(Data!$M$2:$M$66,"&gt;0",Data!$D$2:$D$66,"Futurist")</f>
        <v>0.8</v>
      </c>
      <c r="Q170">
        <f>COUNTIFS(Data!$D$2:$D$66,"Other",Data!$M$2:$M$66,"&lt;"&amp;'Cumulative distributions'!$A170)/COUNTIFS(Data!$M$2:$M$66,"&gt;0",Data!$D$2:$D$66,"Other")</f>
        <v>0.875</v>
      </c>
      <c r="S170">
        <f>COUNTIFS(Data!$H$2:$H$66,"&lt;2000",Data!$M$2:$M$66,"&lt;"&amp;'Cumulative distributions'!$A170)/COUNTIFS(Data!$M$2:$M$66,"&gt;0",Data!$H$2:$H$66,"&lt;2000")</f>
        <v>0.8888888888888888</v>
      </c>
      <c r="T170">
        <f>COUNTIFS(Data!$H$2:$H$66,"&gt;1999",Data!$M$2:$M$66,"&lt;"&amp;'Cumulative distributions'!$A170)/COUNTIFS(Data!$M$2:$M$66,"&gt;0",Data!$H$2:$H$66,"&gt;1999")</f>
        <v>0.925</v>
      </c>
      <c r="V170">
        <f>COUNTIFS(Data!$AD$2:$AD$66,1,Data!$H$2:$H$66,"&gt;1999",Data!$M$2:$M$66,"&lt;"&amp;'Cumulative distributions'!$A170)/COUNTIFS(Data!$M$2:$M$66,"&gt;0",Data!$AD$2:$AD$66,1,Data!$H$2:$H$66,"&gt;1999")</f>
        <v>0.9545454545454546</v>
      </c>
      <c r="W170">
        <f>COUNTIFS(Data!$AD$2:$AD$66,0,Data!$H$2:$H$66,"&gt;1999",Data!$M$2:$M$66,"&lt;"&amp;'Cumulative distributions'!$A170)/COUNTIFS(Data!$M$2:$M$66,"&gt;0",Data!$AD$2:$AD$66,0,Data!$H$2:$H$66,"&gt;1999")</f>
        <v>0.9090909090909091</v>
      </c>
      <c r="AH170">
        <f t="shared" si="2"/>
        <v>2026</v>
      </c>
    </row>
    <row r="171" spans="1:34" ht="12.75">
      <c r="A171">
        <v>2129</v>
      </c>
      <c r="B171">
        <f>COUNTIF(Data!$M$2:$M$66,"&lt;"&amp;A171)/COUNT(Data!$M$2:$M$66)</f>
        <v>0.9137931034482759</v>
      </c>
      <c r="C171">
        <f>COUNTIF(Data!$L$2:$L$66,"&lt;"&amp;A171)/COUNT(Data!$L$2:$L$66)</f>
        <v>0.9056603773584906</v>
      </c>
      <c r="E171">
        <f>COUNTIFS(Data!$D$2:$D$66,"AI",Data!$H$2:$H$66,"&lt;2000",Data!$M$2:$M$66,"&lt;"&amp;'Cumulative distributions'!$A171)/COUNTIFS(Data!$M$2:$M$66,"&gt;0",Data!$D$2:$D$66,"AI",Data!$H$2:$H$66,"&lt;2000")</f>
        <v>1</v>
      </c>
      <c r="F171">
        <f>COUNTIFS(Data!$D$2:$D$66,"AI",Data!$H$2:$H$66,"&gt;1999",Data!$M$2:$M$66,"&lt;"&amp;'Cumulative distributions'!$A171)/COUNTIFS(Data!$M$2:$M$66,"&gt;0",Data!$D$2:$D$66,"AI",Data!$H$2:$H$66,"&gt;1999")</f>
        <v>0.9333333333333333</v>
      </c>
      <c r="G171" t="e">
        <f>COUNTIFS(Data!$D$2:$D$66,"AGI",Data!$H$2:$H$66,"&lt;2000",Data!$M$2:$M$66,"&lt;"&amp;'Cumulative distributions'!$A171)/COUNTIFS(Data!$M$2:$M$66,"&gt;0",Data!$D$2:$D$66,"AGI",Data!$H$2:$H$66,"&lt;2000")</f>
        <v>#DIV/0!</v>
      </c>
      <c r="H171">
        <f>COUNTIFS(Data!$D$2:$D$66,"AGI",Data!$H$2:$H$66,"&gt;1999",Data!$M$2:$M$66,"&lt;"&amp;'Cumulative distributions'!$A171)/COUNTIFS(Data!$M$2:$M$66,"&gt;0",Data!$D$2:$D$66,"AGI",Data!$H$2:$H$66,"&gt;1999")</f>
        <v>1</v>
      </c>
      <c r="I171">
        <f>COUNTIFS(Data!$D$2:$D$66,"Futurist",Data!$H$2:$H$66,"&lt;2000",Data!$M$2:$M$66,"&lt;"&amp;'Cumulative distributions'!$A171)/COUNTIFS(Data!$M$2:$M$66,"&gt;0",Data!$D$2:$D$66,"Futurist",Data!$H$2:$H$66,"&lt;2000")</f>
        <v>0.75</v>
      </c>
      <c r="J171">
        <f>COUNTIFS(Data!$D$2:$D$66,"Futurist",Data!$H$2:$H$66,"&gt;1999",Data!$M$2:$M$66,"&lt;"&amp;'Cumulative distributions'!$A171)/COUNTIFS(Data!$M$2:$M$66,"&gt;0",Data!$D$2:$D$66,"Futurist",Data!$H$2:$H$66,"&gt;1999")</f>
        <v>0.8571428571428571</v>
      </c>
      <c r="K171">
        <f>COUNTIFS(Data!$D$2:$D$66,"Other",Data!$H$2:$H$66,"&lt;2000",Data!$M$2:$M$66,"&lt;"&amp;'Cumulative distributions'!$A171)/COUNTIFS(Data!$M$2:$M$66,"&gt;0",Data!$D$2:$D$66,"Other",Data!$H$2:$H$66,"&lt;2000")</f>
        <v>1</v>
      </c>
      <c r="L171">
        <f>COUNTIFS(Data!$D$2:$D$66,"Other",Data!$H$2:$H$66,"&gt;1999",Data!$M$2:$M$66,"&lt;"&amp;'Cumulative distributions'!$A171)/COUNTIFS(Data!$M$2:$M$66,"&gt;0",Data!$D$2:$D$66,"Other",Data!$H$2:$H$66,"&gt;1999")</f>
        <v>0.8</v>
      </c>
      <c r="N171">
        <f>COUNTIFS(Data!$D$2:$D$66,"AGI",Data!$M$2:$M$66,"&lt;"&amp;'Cumulative distributions'!$A171)/COUNTIFS(Data!$M$2:$M$66,"&gt;0",Data!$D$2:$D$66,"AGI")</f>
        <v>1</v>
      </c>
      <c r="O171">
        <f>COUNTIFS(Data!$D$2:$D$66,"AI",Data!$M$2:$M$66,"&lt;"&amp;'Cumulative distributions'!$A171)/COUNTIFS(Data!$M$2:$M$66,"&gt;0",Data!$D$2:$D$66,"AI")</f>
        <v>0.9545454545454546</v>
      </c>
      <c r="P171">
        <f>COUNTIFS(Data!$D$2:$D$66,"Futurist",Data!$M$2:$M$66,"&lt;"&amp;'Cumulative distributions'!$A171)/COUNTIFS(Data!$M$2:$M$66,"&gt;0",Data!$D$2:$D$66,"Futurist")</f>
        <v>0.8</v>
      </c>
      <c r="Q171">
        <f>COUNTIFS(Data!$D$2:$D$66,"Other",Data!$M$2:$M$66,"&lt;"&amp;'Cumulative distributions'!$A171)/COUNTIFS(Data!$M$2:$M$66,"&gt;0",Data!$D$2:$D$66,"Other")</f>
        <v>0.875</v>
      </c>
      <c r="S171">
        <f>COUNTIFS(Data!$H$2:$H$66,"&lt;2000",Data!$M$2:$M$66,"&lt;"&amp;'Cumulative distributions'!$A171)/COUNTIFS(Data!$M$2:$M$66,"&gt;0",Data!$H$2:$H$66,"&lt;2000")</f>
        <v>0.8888888888888888</v>
      </c>
      <c r="T171">
        <f>COUNTIFS(Data!$H$2:$H$66,"&gt;1999",Data!$M$2:$M$66,"&lt;"&amp;'Cumulative distributions'!$A171)/COUNTIFS(Data!$M$2:$M$66,"&gt;0",Data!$H$2:$H$66,"&gt;1999")</f>
        <v>0.925</v>
      </c>
      <c r="V171">
        <f>COUNTIFS(Data!$AD$2:$AD$66,1,Data!$H$2:$H$66,"&gt;1999",Data!$M$2:$M$66,"&lt;"&amp;'Cumulative distributions'!$A171)/COUNTIFS(Data!$M$2:$M$66,"&gt;0",Data!$AD$2:$AD$66,1,Data!$H$2:$H$66,"&gt;1999")</f>
        <v>0.9545454545454546</v>
      </c>
      <c r="W171">
        <f>COUNTIFS(Data!$AD$2:$AD$66,0,Data!$H$2:$H$66,"&gt;1999",Data!$M$2:$M$66,"&lt;"&amp;'Cumulative distributions'!$A171)/COUNTIFS(Data!$M$2:$M$66,"&gt;0",Data!$AD$2:$AD$66,0,Data!$H$2:$H$66,"&gt;1999")</f>
        <v>0.9090909090909091</v>
      </c>
      <c r="AH171">
        <f t="shared" si="2"/>
        <v>2026</v>
      </c>
    </row>
    <row r="172" spans="1:34" ht="12.75">
      <c r="A172">
        <v>2130</v>
      </c>
      <c r="B172">
        <f>COUNTIF(Data!$M$2:$M$66,"&lt;"&amp;A172)/COUNT(Data!$M$2:$M$66)</f>
        <v>0.9137931034482759</v>
      </c>
      <c r="C172">
        <f>COUNTIF(Data!$L$2:$L$66,"&lt;"&amp;A172)/COUNT(Data!$L$2:$L$66)</f>
        <v>0.9056603773584906</v>
      </c>
      <c r="E172">
        <f>COUNTIFS(Data!$D$2:$D$66,"AI",Data!$H$2:$H$66,"&lt;2000",Data!$M$2:$M$66,"&lt;"&amp;'Cumulative distributions'!$A172)/COUNTIFS(Data!$M$2:$M$66,"&gt;0",Data!$D$2:$D$66,"AI",Data!$H$2:$H$66,"&lt;2000")</f>
        <v>1</v>
      </c>
      <c r="F172">
        <f>COUNTIFS(Data!$D$2:$D$66,"AI",Data!$H$2:$H$66,"&gt;1999",Data!$M$2:$M$66,"&lt;"&amp;'Cumulative distributions'!$A172)/COUNTIFS(Data!$M$2:$M$66,"&gt;0",Data!$D$2:$D$66,"AI",Data!$H$2:$H$66,"&gt;1999")</f>
        <v>0.9333333333333333</v>
      </c>
      <c r="G172" t="e">
        <f>COUNTIFS(Data!$D$2:$D$66,"AGI",Data!$H$2:$H$66,"&lt;2000",Data!$M$2:$M$66,"&lt;"&amp;'Cumulative distributions'!$A172)/COUNTIFS(Data!$M$2:$M$66,"&gt;0",Data!$D$2:$D$66,"AGI",Data!$H$2:$H$66,"&lt;2000")</f>
        <v>#DIV/0!</v>
      </c>
      <c r="H172">
        <f>COUNTIFS(Data!$D$2:$D$66,"AGI",Data!$H$2:$H$66,"&gt;1999",Data!$M$2:$M$66,"&lt;"&amp;'Cumulative distributions'!$A172)/COUNTIFS(Data!$M$2:$M$66,"&gt;0",Data!$D$2:$D$66,"AGI",Data!$H$2:$H$66,"&gt;1999")</f>
        <v>1</v>
      </c>
      <c r="I172">
        <f>COUNTIFS(Data!$D$2:$D$66,"Futurist",Data!$H$2:$H$66,"&lt;2000",Data!$M$2:$M$66,"&lt;"&amp;'Cumulative distributions'!$A172)/COUNTIFS(Data!$M$2:$M$66,"&gt;0",Data!$D$2:$D$66,"Futurist",Data!$H$2:$H$66,"&lt;2000")</f>
        <v>0.75</v>
      </c>
      <c r="J172">
        <f>COUNTIFS(Data!$D$2:$D$66,"Futurist",Data!$H$2:$H$66,"&gt;1999",Data!$M$2:$M$66,"&lt;"&amp;'Cumulative distributions'!$A172)/COUNTIFS(Data!$M$2:$M$66,"&gt;0",Data!$D$2:$D$66,"Futurist",Data!$H$2:$H$66,"&gt;1999")</f>
        <v>0.8571428571428571</v>
      </c>
      <c r="K172">
        <f>COUNTIFS(Data!$D$2:$D$66,"Other",Data!$H$2:$H$66,"&lt;2000",Data!$M$2:$M$66,"&lt;"&amp;'Cumulative distributions'!$A172)/COUNTIFS(Data!$M$2:$M$66,"&gt;0",Data!$D$2:$D$66,"Other",Data!$H$2:$H$66,"&lt;2000")</f>
        <v>1</v>
      </c>
      <c r="L172">
        <f>COUNTIFS(Data!$D$2:$D$66,"Other",Data!$H$2:$H$66,"&gt;1999",Data!$M$2:$M$66,"&lt;"&amp;'Cumulative distributions'!$A172)/COUNTIFS(Data!$M$2:$M$66,"&gt;0",Data!$D$2:$D$66,"Other",Data!$H$2:$H$66,"&gt;1999")</f>
        <v>0.8</v>
      </c>
      <c r="N172">
        <f>COUNTIFS(Data!$D$2:$D$66,"AGI",Data!$M$2:$M$66,"&lt;"&amp;'Cumulative distributions'!$A172)/COUNTIFS(Data!$M$2:$M$66,"&gt;0",Data!$D$2:$D$66,"AGI")</f>
        <v>1</v>
      </c>
      <c r="O172">
        <f>COUNTIFS(Data!$D$2:$D$66,"AI",Data!$M$2:$M$66,"&lt;"&amp;'Cumulative distributions'!$A172)/COUNTIFS(Data!$M$2:$M$66,"&gt;0",Data!$D$2:$D$66,"AI")</f>
        <v>0.9545454545454546</v>
      </c>
      <c r="P172">
        <f>COUNTIFS(Data!$D$2:$D$66,"Futurist",Data!$M$2:$M$66,"&lt;"&amp;'Cumulative distributions'!$A172)/COUNTIFS(Data!$M$2:$M$66,"&gt;0",Data!$D$2:$D$66,"Futurist")</f>
        <v>0.8</v>
      </c>
      <c r="Q172">
        <f>COUNTIFS(Data!$D$2:$D$66,"Other",Data!$M$2:$M$66,"&lt;"&amp;'Cumulative distributions'!$A172)/COUNTIFS(Data!$M$2:$M$66,"&gt;0",Data!$D$2:$D$66,"Other")</f>
        <v>0.875</v>
      </c>
      <c r="S172">
        <f>COUNTIFS(Data!$H$2:$H$66,"&lt;2000",Data!$M$2:$M$66,"&lt;"&amp;'Cumulative distributions'!$A172)/COUNTIFS(Data!$M$2:$M$66,"&gt;0",Data!$H$2:$H$66,"&lt;2000")</f>
        <v>0.8888888888888888</v>
      </c>
      <c r="T172">
        <f>COUNTIFS(Data!$H$2:$H$66,"&gt;1999",Data!$M$2:$M$66,"&lt;"&amp;'Cumulative distributions'!$A172)/COUNTIFS(Data!$M$2:$M$66,"&gt;0",Data!$H$2:$H$66,"&gt;1999")</f>
        <v>0.925</v>
      </c>
      <c r="V172">
        <f>COUNTIFS(Data!$AD$2:$AD$66,1,Data!$H$2:$H$66,"&gt;1999",Data!$M$2:$M$66,"&lt;"&amp;'Cumulative distributions'!$A172)/COUNTIFS(Data!$M$2:$M$66,"&gt;0",Data!$AD$2:$AD$66,1,Data!$H$2:$H$66,"&gt;1999")</f>
        <v>0.9545454545454546</v>
      </c>
      <c r="W172">
        <f>COUNTIFS(Data!$AD$2:$AD$66,0,Data!$H$2:$H$66,"&gt;1999",Data!$M$2:$M$66,"&lt;"&amp;'Cumulative distributions'!$A172)/COUNTIFS(Data!$M$2:$M$66,"&gt;0",Data!$AD$2:$AD$66,0,Data!$H$2:$H$66,"&gt;1999")</f>
        <v>0.9090909090909091</v>
      </c>
      <c r="AH172">
        <f t="shared" si="2"/>
        <v>2026</v>
      </c>
    </row>
    <row r="173" spans="1:34" ht="12.75">
      <c r="A173">
        <v>2131</v>
      </c>
      <c r="B173">
        <f>COUNTIF(Data!$M$2:$M$66,"&lt;"&amp;A173)/COUNT(Data!$M$2:$M$66)</f>
        <v>0.9137931034482759</v>
      </c>
      <c r="C173">
        <f>COUNTIF(Data!$L$2:$L$66,"&lt;"&amp;A173)/COUNT(Data!$L$2:$L$66)</f>
        <v>0.9056603773584906</v>
      </c>
      <c r="E173">
        <f>COUNTIFS(Data!$D$2:$D$66,"AI",Data!$H$2:$H$66,"&lt;2000",Data!$M$2:$M$66,"&lt;"&amp;'Cumulative distributions'!$A173)/COUNTIFS(Data!$M$2:$M$66,"&gt;0",Data!$D$2:$D$66,"AI",Data!$H$2:$H$66,"&lt;2000")</f>
        <v>1</v>
      </c>
      <c r="F173">
        <f>COUNTIFS(Data!$D$2:$D$66,"AI",Data!$H$2:$H$66,"&gt;1999",Data!$M$2:$M$66,"&lt;"&amp;'Cumulative distributions'!$A173)/COUNTIFS(Data!$M$2:$M$66,"&gt;0",Data!$D$2:$D$66,"AI",Data!$H$2:$H$66,"&gt;1999")</f>
        <v>0.9333333333333333</v>
      </c>
      <c r="G173" t="e">
        <f>COUNTIFS(Data!$D$2:$D$66,"AGI",Data!$H$2:$H$66,"&lt;2000",Data!$M$2:$M$66,"&lt;"&amp;'Cumulative distributions'!$A173)/COUNTIFS(Data!$M$2:$M$66,"&gt;0",Data!$D$2:$D$66,"AGI",Data!$H$2:$H$66,"&lt;2000")</f>
        <v>#DIV/0!</v>
      </c>
      <c r="H173">
        <f>COUNTIFS(Data!$D$2:$D$66,"AGI",Data!$H$2:$H$66,"&gt;1999",Data!$M$2:$M$66,"&lt;"&amp;'Cumulative distributions'!$A173)/COUNTIFS(Data!$M$2:$M$66,"&gt;0",Data!$D$2:$D$66,"AGI",Data!$H$2:$H$66,"&gt;1999")</f>
        <v>1</v>
      </c>
      <c r="I173">
        <f>COUNTIFS(Data!$D$2:$D$66,"Futurist",Data!$H$2:$H$66,"&lt;2000",Data!$M$2:$M$66,"&lt;"&amp;'Cumulative distributions'!$A173)/COUNTIFS(Data!$M$2:$M$66,"&gt;0",Data!$D$2:$D$66,"Futurist",Data!$H$2:$H$66,"&lt;2000")</f>
        <v>0.75</v>
      </c>
      <c r="J173">
        <f>COUNTIFS(Data!$D$2:$D$66,"Futurist",Data!$H$2:$H$66,"&gt;1999",Data!$M$2:$M$66,"&lt;"&amp;'Cumulative distributions'!$A173)/COUNTIFS(Data!$M$2:$M$66,"&gt;0",Data!$D$2:$D$66,"Futurist",Data!$H$2:$H$66,"&gt;1999")</f>
        <v>0.8571428571428571</v>
      </c>
      <c r="K173">
        <f>COUNTIFS(Data!$D$2:$D$66,"Other",Data!$H$2:$H$66,"&lt;2000",Data!$M$2:$M$66,"&lt;"&amp;'Cumulative distributions'!$A173)/COUNTIFS(Data!$M$2:$M$66,"&gt;0",Data!$D$2:$D$66,"Other",Data!$H$2:$H$66,"&lt;2000")</f>
        <v>1</v>
      </c>
      <c r="L173">
        <f>COUNTIFS(Data!$D$2:$D$66,"Other",Data!$H$2:$H$66,"&gt;1999",Data!$M$2:$M$66,"&lt;"&amp;'Cumulative distributions'!$A173)/COUNTIFS(Data!$M$2:$M$66,"&gt;0",Data!$D$2:$D$66,"Other",Data!$H$2:$H$66,"&gt;1999")</f>
        <v>0.8</v>
      </c>
      <c r="N173">
        <f>COUNTIFS(Data!$D$2:$D$66,"AGI",Data!$M$2:$M$66,"&lt;"&amp;'Cumulative distributions'!$A173)/COUNTIFS(Data!$M$2:$M$66,"&gt;0",Data!$D$2:$D$66,"AGI")</f>
        <v>1</v>
      </c>
      <c r="O173">
        <f>COUNTIFS(Data!$D$2:$D$66,"AI",Data!$M$2:$M$66,"&lt;"&amp;'Cumulative distributions'!$A173)/COUNTIFS(Data!$M$2:$M$66,"&gt;0",Data!$D$2:$D$66,"AI")</f>
        <v>0.9545454545454546</v>
      </c>
      <c r="P173">
        <f>COUNTIFS(Data!$D$2:$D$66,"Futurist",Data!$M$2:$M$66,"&lt;"&amp;'Cumulative distributions'!$A173)/COUNTIFS(Data!$M$2:$M$66,"&gt;0",Data!$D$2:$D$66,"Futurist")</f>
        <v>0.8</v>
      </c>
      <c r="Q173">
        <f>COUNTIFS(Data!$D$2:$D$66,"Other",Data!$M$2:$M$66,"&lt;"&amp;'Cumulative distributions'!$A173)/COUNTIFS(Data!$M$2:$M$66,"&gt;0",Data!$D$2:$D$66,"Other")</f>
        <v>0.875</v>
      </c>
      <c r="S173">
        <f>COUNTIFS(Data!$H$2:$H$66,"&lt;2000",Data!$M$2:$M$66,"&lt;"&amp;'Cumulative distributions'!$A173)/COUNTIFS(Data!$M$2:$M$66,"&gt;0",Data!$H$2:$H$66,"&lt;2000")</f>
        <v>0.8888888888888888</v>
      </c>
      <c r="T173">
        <f>COUNTIFS(Data!$H$2:$H$66,"&gt;1999",Data!$M$2:$M$66,"&lt;"&amp;'Cumulative distributions'!$A173)/COUNTIFS(Data!$M$2:$M$66,"&gt;0",Data!$H$2:$H$66,"&gt;1999")</f>
        <v>0.925</v>
      </c>
      <c r="V173">
        <f>COUNTIFS(Data!$AD$2:$AD$66,1,Data!$H$2:$H$66,"&gt;1999",Data!$M$2:$M$66,"&lt;"&amp;'Cumulative distributions'!$A173)/COUNTIFS(Data!$M$2:$M$66,"&gt;0",Data!$AD$2:$AD$66,1,Data!$H$2:$H$66,"&gt;1999")</f>
        <v>0.9545454545454546</v>
      </c>
      <c r="W173">
        <f>COUNTIFS(Data!$AD$2:$AD$66,0,Data!$H$2:$H$66,"&gt;1999",Data!$M$2:$M$66,"&lt;"&amp;'Cumulative distributions'!$A173)/COUNTIFS(Data!$M$2:$M$66,"&gt;0",Data!$AD$2:$AD$66,0,Data!$H$2:$H$66,"&gt;1999")</f>
        <v>0.9090909090909091</v>
      </c>
      <c r="AH173">
        <f t="shared" si="2"/>
        <v>2026</v>
      </c>
    </row>
    <row r="174" spans="1:34" ht="12.75">
      <c r="A174">
        <v>2132</v>
      </c>
      <c r="B174">
        <f>COUNTIF(Data!$M$2:$M$66,"&lt;"&amp;A174)/COUNT(Data!$M$2:$M$66)</f>
        <v>0.9137931034482759</v>
      </c>
      <c r="C174">
        <f>COUNTIF(Data!$L$2:$L$66,"&lt;"&amp;A174)/COUNT(Data!$L$2:$L$66)</f>
        <v>0.9056603773584906</v>
      </c>
      <c r="E174">
        <f>COUNTIFS(Data!$D$2:$D$66,"AI",Data!$H$2:$H$66,"&lt;2000",Data!$M$2:$M$66,"&lt;"&amp;'Cumulative distributions'!$A174)/COUNTIFS(Data!$M$2:$M$66,"&gt;0",Data!$D$2:$D$66,"AI",Data!$H$2:$H$66,"&lt;2000")</f>
        <v>1</v>
      </c>
      <c r="F174">
        <f>COUNTIFS(Data!$D$2:$D$66,"AI",Data!$H$2:$H$66,"&gt;1999",Data!$M$2:$M$66,"&lt;"&amp;'Cumulative distributions'!$A174)/COUNTIFS(Data!$M$2:$M$66,"&gt;0",Data!$D$2:$D$66,"AI",Data!$H$2:$H$66,"&gt;1999")</f>
        <v>0.9333333333333333</v>
      </c>
      <c r="G174" t="e">
        <f>COUNTIFS(Data!$D$2:$D$66,"AGI",Data!$H$2:$H$66,"&lt;2000",Data!$M$2:$M$66,"&lt;"&amp;'Cumulative distributions'!$A174)/COUNTIFS(Data!$M$2:$M$66,"&gt;0",Data!$D$2:$D$66,"AGI",Data!$H$2:$H$66,"&lt;2000")</f>
        <v>#DIV/0!</v>
      </c>
      <c r="H174">
        <f>COUNTIFS(Data!$D$2:$D$66,"AGI",Data!$H$2:$H$66,"&gt;1999",Data!$M$2:$M$66,"&lt;"&amp;'Cumulative distributions'!$A174)/COUNTIFS(Data!$M$2:$M$66,"&gt;0",Data!$D$2:$D$66,"AGI",Data!$H$2:$H$66,"&gt;1999")</f>
        <v>1</v>
      </c>
      <c r="I174">
        <f>COUNTIFS(Data!$D$2:$D$66,"Futurist",Data!$H$2:$H$66,"&lt;2000",Data!$M$2:$M$66,"&lt;"&amp;'Cumulative distributions'!$A174)/COUNTIFS(Data!$M$2:$M$66,"&gt;0",Data!$D$2:$D$66,"Futurist",Data!$H$2:$H$66,"&lt;2000")</f>
        <v>0.75</v>
      </c>
      <c r="J174">
        <f>COUNTIFS(Data!$D$2:$D$66,"Futurist",Data!$H$2:$H$66,"&gt;1999",Data!$M$2:$M$66,"&lt;"&amp;'Cumulative distributions'!$A174)/COUNTIFS(Data!$M$2:$M$66,"&gt;0",Data!$D$2:$D$66,"Futurist",Data!$H$2:$H$66,"&gt;1999")</f>
        <v>0.8571428571428571</v>
      </c>
      <c r="K174">
        <f>COUNTIFS(Data!$D$2:$D$66,"Other",Data!$H$2:$H$66,"&lt;2000",Data!$M$2:$M$66,"&lt;"&amp;'Cumulative distributions'!$A174)/COUNTIFS(Data!$M$2:$M$66,"&gt;0",Data!$D$2:$D$66,"Other",Data!$H$2:$H$66,"&lt;2000")</f>
        <v>1</v>
      </c>
      <c r="L174">
        <f>COUNTIFS(Data!$D$2:$D$66,"Other",Data!$H$2:$H$66,"&gt;1999",Data!$M$2:$M$66,"&lt;"&amp;'Cumulative distributions'!$A174)/COUNTIFS(Data!$M$2:$M$66,"&gt;0",Data!$D$2:$D$66,"Other",Data!$H$2:$H$66,"&gt;1999")</f>
        <v>0.8</v>
      </c>
      <c r="N174">
        <f>COUNTIFS(Data!$D$2:$D$66,"AGI",Data!$M$2:$M$66,"&lt;"&amp;'Cumulative distributions'!$A174)/COUNTIFS(Data!$M$2:$M$66,"&gt;0",Data!$D$2:$D$66,"AGI")</f>
        <v>1</v>
      </c>
      <c r="O174">
        <f>COUNTIFS(Data!$D$2:$D$66,"AI",Data!$M$2:$M$66,"&lt;"&amp;'Cumulative distributions'!$A174)/COUNTIFS(Data!$M$2:$M$66,"&gt;0",Data!$D$2:$D$66,"AI")</f>
        <v>0.9545454545454546</v>
      </c>
      <c r="P174">
        <f>COUNTIFS(Data!$D$2:$D$66,"Futurist",Data!$M$2:$M$66,"&lt;"&amp;'Cumulative distributions'!$A174)/COUNTIFS(Data!$M$2:$M$66,"&gt;0",Data!$D$2:$D$66,"Futurist")</f>
        <v>0.8</v>
      </c>
      <c r="Q174">
        <f>COUNTIFS(Data!$D$2:$D$66,"Other",Data!$M$2:$M$66,"&lt;"&amp;'Cumulative distributions'!$A174)/COUNTIFS(Data!$M$2:$M$66,"&gt;0",Data!$D$2:$D$66,"Other")</f>
        <v>0.875</v>
      </c>
      <c r="S174">
        <f>COUNTIFS(Data!$H$2:$H$66,"&lt;2000",Data!$M$2:$M$66,"&lt;"&amp;'Cumulative distributions'!$A174)/COUNTIFS(Data!$M$2:$M$66,"&gt;0",Data!$H$2:$H$66,"&lt;2000")</f>
        <v>0.8888888888888888</v>
      </c>
      <c r="T174">
        <f>COUNTIFS(Data!$H$2:$H$66,"&gt;1999",Data!$M$2:$M$66,"&lt;"&amp;'Cumulative distributions'!$A174)/COUNTIFS(Data!$M$2:$M$66,"&gt;0",Data!$H$2:$H$66,"&gt;1999")</f>
        <v>0.925</v>
      </c>
      <c r="V174">
        <f>COUNTIFS(Data!$AD$2:$AD$66,1,Data!$H$2:$H$66,"&gt;1999",Data!$M$2:$M$66,"&lt;"&amp;'Cumulative distributions'!$A174)/COUNTIFS(Data!$M$2:$M$66,"&gt;0",Data!$AD$2:$AD$66,1,Data!$H$2:$H$66,"&gt;1999")</f>
        <v>0.9545454545454546</v>
      </c>
      <c r="W174">
        <f>COUNTIFS(Data!$AD$2:$AD$66,0,Data!$H$2:$H$66,"&gt;1999",Data!$M$2:$M$66,"&lt;"&amp;'Cumulative distributions'!$A174)/COUNTIFS(Data!$M$2:$M$66,"&gt;0",Data!$AD$2:$AD$66,0,Data!$H$2:$H$66,"&gt;1999")</f>
        <v>0.9090909090909091</v>
      </c>
      <c r="AH174">
        <f t="shared" si="2"/>
        <v>2026</v>
      </c>
    </row>
    <row r="175" spans="1:34" ht="12.75">
      <c r="A175">
        <v>2133</v>
      </c>
      <c r="B175">
        <f>COUNTIF(Data!$M$2:$M$66,"&lt;"&amp;A175)/COUNT(Data!$M$2:$M$66)</f>
        <v>0.9137931034482759</v>
      </c>
      <c r="C175">
        <f>COUNTIF(Data!$L$2:$L$66,"&lt;"&amp;A175)/COUNT(Data!$L$2:$L$66)</f>
        <v>0.9056603773584906</v>
      </c>
      <c r="E175">
        <f>COUNTIFS(Data!$D$2:$D$66,"AI",Data!$H$2:$H$66,"&lt;2000",Data!$M$2:$M$66,"&lt;"&amp;'Cumulative distributions'!$A175)/COUNTIFS(Data!$M$2:$M$66,"&gt;0",Data!$D$2:$D$66,"AI",Data!$H$2:$H$66,"&lt;2000")</f>
        <v>1</v>
      </c>
      <c r="F175">
        <f>COUNTIFS(Data!$D$2:$D$66,"AI",Data!$H$2:$H$66,"&gt;1999",Data!$M$2:$M$66,"&lt;"&amp;'Cumulative distributions'!$A175)/COUNTIFS(Data!$M$2:$M$66,"&gt;0",Data!$D$2:$D$66,"AI",Data!$H$2:$H$66,"&gt;1999")</f>
        <v>0.9333333333333333</v>
      </c>
      <c r="G175" t="e">
        <f>COUNTIFS(Data!$D$2:$D$66,"AGI",Data!$H$2:$H$66,"&lt;2000",Data!$M$2:$M$66,"&lt;"&amp;'Cumulative distributions'!$A175)/COUNTIFS(Data!$M$2:$M$66,"&gt;0",Data!$D$2:$D$66,"AGI",Data!$H$2:$H$66,"&lt;2000")</f>
        <v>#DIV/0!</v>
      </c>
      <c r="H175">
        <f>COUNTIFS(Data!$D$2:$D$66,"AGI",Data!$H$2:$H$66,"&gt;1999",Data!$M$2:$M$66,"&lt;"&amp;'Cumulative distributions'!$A175)/COUNTIFS(Data!$M$2:$M$66,"&gt;0",Data!$D$2:$D$66,"AGI",Data!$H$2:$H$66,"&gt;1999")</f>
        <v>1</v>
      </c>
      <c r="I175">
        <f>COUNTIFS(Data!$D$2:$D$66,"Futurist",Data!$H$2:$H$66,"&lt;2000",Data!$M$2:$M$66,"&lt;"&amp;'Cumulative distributions'!$A175)/COUNTIFS(Data!$M$2:$M$66,"&gt;0",Data!$D$2:$D$66,"Futurist",Data!$H$2:$H$66,"&lt;2000")</f>
        <v>0.75</v>
      </c>
      <c r="J175">
        <f>COUNTIFS(Data!$D$2:$D$66,"Futurist",Data!$H$2:$H$66,"&gt;1999",Data!$M$2:$M$66,"&lt;"&amp;'Cumulative distributions'!$A175)/COUNTIFS(Data!$M$2:$M$66,"&gt;0",Data!$D$2:$D$66,"Futurist",Data!$H$2:$H$66,"&gt;1999")</f>
        <v>0.8571428571428571</v>
      </c>
      <c r="K175">
        <f>COUNTIFS(Data!$D$2:$D$66,"Other",Data!$H$2:$H$66,"&lt;2000",Data!$M$2:$M$66,"&lt;"&amp;'Cumulative distributions'!$A175)/COUNTIFS(Data!$M$2:$M$66,"&gt;0",Data!$D$2:$D$66,"Other",Data!$H$2:$H$66,"&lt;2000")</f>
        <v>1</v>
      </c>
      <c r="L175">
        <f>COUNTIFS(Data!$D$2:$D$66,"Other",Data!$H$2:$H$66,"&gt;1999",Data!$M$2:$M$66,"&lt;"&amp;'Cumulative distributions'!$A175)/COUNTIFS(Data!$M$2:$M$66,"&gt;0",Data!$D$2:$D$66,"Other",Data!$H$2:$H$66,"&gt;1999")</f>
        <v>0.8</v>
      </c>
      <c r="N175">
        <f>COUNTIFS(Data!$D$2:$D$66,"AGI",Data!$M$2:$M$66,"&lt;"&amp;'Cumulative distributions'!$A175)/COUNTIFS(Data!$M$2:$M$66,"&gt;0",Data!$D$2:$D$66,"AGI")</f>
        <v>1</v>
      </c>
      <c r="O175">
        <f>COUNTIFS(Data!$D$2:$D$66,"AI",Data!$M$2:$M$66,"&lt;"&amp;'Cumulative distributions'!$A175)/COUNTIFS(Data!$M$2:$M$66,"&gt;0",Data!$D$2:$D$66,"AI")</f>
        <v>0.9545454545454546</v>
      </c>
      <c r="P175">
        <f>COUNTIFS(Data!$D$2:$D$66,"Futurist",Data!$M$2:$M$66,"&lt;"&amp;'Cumulative distributions'!$A175)/COUNTIFS(Data!$M$2:$M$66,"&gt;0",Data!$D$2:$D$66,"Futurist")</f>
        <v>0.8</v>
      </c>
      <c r="Q175">
        <f>COUNTIFS(Data!$D$2:$D$66,"Other",Data!$M$2:$M$66,"&lt;"&amp;'Cumulative distributions'!$A175)/COUNTIFS(Data!$M$2:$M$66,"&gt;0",Data!$D$2:$D$66,"Other")</f>
        <v>0.875</v>
      </c>
      <c r="S175">
        <f>COUNTIFS(Data!$H$2:$H$66,"&lt;2000",Data!$M$2:$M$66,"&lt;"&amp;'Cumulative distributions'!$A175)/COUNTIFS(Data!$M$2:$M$66,"&gt;0",Data!$H$2:$H$66,"&lt;2000")</f>
        <v>0.8888888888888888</v>
      </c>
      <c r="T175">
        <f>COUNTIFS(Data!$H$2:$H$66,"&gt;1999",Data!$M$2:$M$66,"&lt;"&amp;'Cumulative distributions'!$A175)/COUNTIFS(Data!$M$2:$M$66,"&gt;0",Data!$H$2:$H$66,"&gt;1999")</f>
        <v>0.925</v>
      </c>
      <c r="V175">
        <f>COUNTIFS(Data!$AD$2:$AD$66,1,Data!$H$2:$H$66,"&gt;1999",Data!$M$2:$M$66,"&lt;"&amp;'Cumulative distributions'!$A175)/COUNTIFS(Data!$M$2:$M$66,"&gt;0",Data!$AD$2:$AD$66,1,Data!$H$2:$H$66,"&gt;1999")</f>
        <v>0.9545454545454546</v>
      </c>
      <c r="W175">
        <f>COUNTIFS(Data!$AD$2:$AD$66,0,Data!$H$2:$H$66,"&gt;1999",Data!$M$2:$M$66,"&lt;"&amp;'Cumulative distributions'!$A175)/COUNTIFS(Data!$M$2:$M$66,"&gt;0",Data!$AD$2:$AD$66,0,Data!$H$2:$H$66,"&gt;1999")</f>
        <v>0.9090909090909091</v>
      </c>
      <c r="AH175">
        <f t="shared" si="2"/>
        <v>2026</v>
      </c>
    </row>
    <row r="176" spans="1:34" ht="12.75">
      <c r="A176">
        <v>2134</v>
      </c>
      <c r="B176">
        <f>COUNTIF(Data!$M$2:$M$66,"&lt;"&amp;A176)/COUNT(Data!$M$2:$M$66)</f>
        <v>0.9137931034482759</v>
      </c>
      <c r="C176">
        <f>COUNTIF(Data!$L$2:$L$66,"&lt;"&amp;A176)/COUNT(Data!$L$2:$L$66)</f>
        <v>0.9056603773584906</v>
      </c>
      <c r="E176">
        <f>COUNTIFS(Data!$D$2:$D$66,"AI",Data!$H$2:$H$66,"&lt;2000",Data!$M$2:$M$66,"&lt;"&amp;'Cumulative distributions'!$A176)/COUNTIFS(Data!$M$2:$M$66,"&gt;0",Data!$D$2:$D$66,"AI",Data!$H$2:$H$66,"&lt;2000")</f>
        <v>1</v>
      </c>
      <c r="F176">
        <f>COUNTIFS(Data!$D$2:$D$66,"AI",Data!$H$2:$H$66,"&gt;1999",Data!$M$2:$M$66,"&lt;"&amp;'Cumulative distributions'!$A176)/COUNTIFS(Data!$M$2:$M$66,"&gt;0",Data!$D$2:$D$66,"AI",Data!$H$2:$H$66,"&gt;1999")</f>
        <v>0.9333333333333333</v>
      </c>
      <c r="G176" t="e">
        <f>COUNTIFS(Data!$D$2:$D$66,"AGI",Data!$H$2:$H$66,"&lt;2000",Data!$M$2:$M$66,"&lt;"&amp;'Cumulative distributions'!$A176)/COUNTIFS(Data!$M$2:$M$66,"&gt;0",Data!$D$2:$D$66,"AGI",Data!$H$2:$H$66,"&lt;2000")</f>
        <v>#DIV/0!</v>
      </c>
      <c r="H176">
        <f>COUNTIFS(Data!$D$2:$D$66,"AGI",Data!$H$2:$H$66,"&gt;1999",Data!$M$2:$M$66,"&lt;"&amp;'Cumulative distributions'!$A176)/COUNTIFS(Data!$M$2:$M$66,"&gt;0",Data!$D$2:$D$66,"AGI",Data!$H$2:$H$66,"&gt;1999")</f>
        <v>1</v>
      </c>
      <c r="I176">
        <f>COUNTIFS(Data!$D$2:$D$66,"Futurist",Data!$H$2:$H$66,"&lt;2000",Data!$M$2:$M$66,"&lt;"&amp;'Cumulative distributions'!$A176)/COUNTIFS(Data!$M$2:$M$66,"&gt;0",Data!$D$2:$D$66,"Futurist",Data!$H$2:$H$66,"&lt;2000")</f>
        <v>0.75</v>
      </c>
      <c r="J176">
        <f>COUNTIFS(Data!$D$2:$D$66,"Futurist",Data!$H$2:$H$66,"&gt;1999",Data!$M$2:$M$66,"&lt;"&amp;'Cumulative distributions'!$A176)/COUNTIFS(Data!$M$2:$M$66,"&gt;0",Data!$D$2:$D$66,"Futurist",Data!$H$2:$H$66,"&gt;1999")</f>
        <v>0.8571428571428571</v>
      </c>
      <c r="K176">
        <f>COUNTIFS(Data!$D$2:$D$66,"Other",Data!$H$2:$H$66,"&lt;2000",Data!$M$2:$M$66,"&lt;"&amp;'Cumulative distributions'!$A176)/COUNTIFS(Data!$M$2:$M$66,"&gt;0",Data!$D$2:$D$66,"Other",Data!$H$2:$H$66,"&lt;2000")</f>
        <v>1</v>
      </c>
      <c r="L176">
        <f>COUNTIFS(Data!$D$2:$D$66,"Other",Data!$H$2:$H$66,"&gt;1999",Data!$M$2:$M$66,"&lt;"&amp;'Cumulative distributions'!$A176)/COUNTIFS(Data!$M$2:$M$66,"&gt;0",Data!$D$2:$D$66,"Other",Data!$H$2:$H$66,"&gt;1999")</f>
        <v>0.8</v>
      </c>
      <c r="N176">
        <f>COUNTIFS(Data!$D$2:$D$66,"AGI",Data!$M$2:$M$66,"&lt;"&amp;'Cumulative distributions'!$A176)/COUNTIFS(Data!$M$2:$M$66,"&gt;0",Data!$D$2:$D$66,"AGI")</f>
        <v>1</v>
      </c>
      <c r="O176">
        <f>COUNTIFS(Data!$D$2:$D$66,"AI",Data!$M$2:$M$66,"&lt;"&amp;'Cumulative distributions'!$A176)/COUNTIFS(Data!$M$2:$M$66,"&gt;0",Data!$D$2:$D$66,"AI")</f>
        <v>0.9545454545454546</v>
      </c>
      <c r="P176">
        <f>COUNTIFS(Data!$D$2:$D$66,"Futurist",Data!$M$2:$M$66,"&lt;"&amp;'Cumulative distributions'!$A176)/COUNTIFS(Data!$M$2:$M$66,"&gt;0",Data!$D$2:$D$66,"Futurist")</f>
        <v>0.8</v>
      </c>
      <c r="Q176">
        <f>COUNTIFS(Data!$D$2:$D$66,"Other",Data!$M$2:$M$66,"&lt;"&amp;'Cumulative distributions'!$A176)/COUNTIFS(Data!$M$2:$M$66,"&gt;0",Data!$D$2:$D$66,"Other")</f>
        <v>0.875</v>
      </c>
      <c r="S176">
        <f>COUNTIFS(Data!$H$2:$H$66,"&lt;2000",Data!$M$2:$M$66,"&lt;"&amp;'Cumulative distributions'!$A176)/COUNTIFS(Data!$M$2:$M$66,"&gt;0",Data!$H$2:$H$66,"&lt;2000")</f>
        <v>0.8888888888888888</v>
      </c>
      <c r="T176">
        <f>COUNTIFS(Data!$H$2:$H$66,"&gt;1999",Data!$M$2:$M$66,"&lt;"&amp;'Cumulative distributions'!$A176)/COUNTIFS(Data!$M$2:$M$66,"&gt;0",Data!$H$2:$H$66,"&gt;1999")</f>
        <v>0.925</v>
      </c>
      <c r="V176">
        <f>COUNTIFS(Data!$AD$2:$AD$66,1,Data!$H$2:$H$66,"&gt;1999",Data!$M$2:$M$66,"&lt;"&amp;'Cumulative distributions'!$A176)/COUNTIFS(Data!$M$2:$M$66,"&gt;0",Data!$AD$2:$AD$66,1,Data!$H$2:$H$66,"&gt;1999")</f>
        <v>0.9545454545454546</v>
      </c>
      <c r="W176">
        <f>COUNTIFS(Data!$AD$2:$AD$66,0,Data!$H$2:$H$66,"&gt;1999",Data!$M$2:$M$66,"&lt;"&amp;'Cumulative distributions'!$A176)/COUNTIFS(Data!$M$2:$M$66,"&gt;0",Data!$AD$2:$AD$66,0,Data!$H$2:$H$66,"&gt;1999")</f>
        <v>0.9090909090909091</v>
      </c>
      <c r="AH176">
        <f t="shared" si="2"/>
        <v>2026</v>
      </c>
    </row>
    <row r="177" spans="1:34" ht="12.75">
      <c r="A177">
        <v>2135</v>
      </c>
      <c r="B177">
        <f>COUNTIF(Data!$M$2:$M$66,"&lt;"&amp;A177)/COUNT(Data!$M$2:$M$66)</f>
        <v>0.9137931034482759</v>
      </c>
      <c r="C177">
        <f>COUNTIF(Data!$L$2:$L$66,"&lt;"&amp;A177)/COUNT(Data!$L$2:$L$66)</f>
        <v>0.9056603773584906</v>
      </c>
      <c r="E177">
        <f>COUNTIFS(Data!$D$2:$D$66,"AI",Data!$H$2:$H$66,"&lt;2000",Data!$M$2:$M$66,"&lt;"&amp;'Cumulative distributions'!$A177)/COUNTIFS(Data!$M$2:$M$66,"&gt;0",Data!$D$2:$D$66,"AI",Data!$H$2:$H$66,"&lt;2000")</f>
        <v>1</v>
      </c>
      <c r="F177">
        <f>COUNTIFS(Data!$D$2:$D$66,"AI",Data!$H$2:$H$66,"&gt;1999",Data!$M$2:$M$66,"&lt;"&amp;'Cumulative distributions'!$A177)/COUNTIFS(Data!$M$2:$M$66,"&gt;0",Data!$D$2:$D$66,"AI",Data!$H$2:$H$66,"&gt;1999")</f>
        <v>0.9333333333333333</v>
      </c>
      <c r="G177" t="e">
        <f>COUNTIFS(Data!$D$2:$D$66,"AGI",Data!$H$2:$H$66,"&lt;2000",Data!$M$2:$M$66,"&lt;"&amp;'Cumulative distributions'!$A177)/COUNTIFS(Data!$M$2:$M$66,"&gt;0",Data!$D$2:$D$66,"AGI",Data!$H$2:$H$66,"&lt;2000")</f>
        <v>#DIV/0!</v>
      </c>
      <c r="H177">
        <f>COUNTIFS(Data!$D$2:$D$66,"AGI",Data!$H$2:$H$66,"&gt;1999",Data!$M$2:$M$66,"&lt;"&amp;'Cumulative distributions'!$A177)/COUNTIFS(Data!$M$2:$M$66,"&gt;0",Data!$D$2:$D$66,"AGI",Data!$H$2:$H$66,"&gt;1999")</f>
        <v>1</v>
      </c>
      <c r="I177">
        <f>COUNTIFS(Data!$D$2:$D$66,"Futurist",Data!$H$2:$H$66,"&lt;2000",Data!$M$2:$M$66,"&lt;"&amp;'Cumulative distributions'!$A177)/COUNTIFS(Data!$M$2:$M$66,"&gt;0",Data!$D$2:$D$66,"Futurist",Data!$H$2:$H$66,"&lt;2000")</f>
        <v>0.75</v>
      </c>
      <c r="J177">
        <f>COUNTIFS(Data!$D$2:$D$66,"Futurist",Data!$H$2:$H$66,"&gt;1999",Data!$M$2:$M$66,"&lt;"&amp;'Cumulative distributions'!$A177)/COUNTIFS(Data!$M$2:$M$66,"&gt;0",Data!$D$2:$D$66,"Futurist",Data!$H$2:$H$66,"&gt;1999")</f>
        <v>0.8571428571428571</v>
      </c>
      <c r="K177">
        <f>COUNTIFS(Data!$D$2:$D$66,"Other",Data!$H$2:$H$66,"&lt;2000",Data!$M$2:$M$66,"&lt;"&amp;'Cumulative distributions'!$A177)/COUNTIFS(Data!$M$2:$M$66,"&gt;0",Data!$D$2:$D$66,"Other",Data!$H$2:$H$66,"&lt;2000")</f>
        <v>1</v>
      </c>
      <c r="L177">
        <f>COUNTIFS(Data!$D$2:$D$66,"Other",Data!$H$2:$H$66,"&gt;1999",Data!$M$2:$M$66,"&lt;"&amp;'Cumulative distributions'!$A177)/COUNTIFS(Data!$M$2:$M$66,"&gt;0",Data!$D$2:$D$66,"Other",Data!$H$2:$H$66,"&gt;1999")</f>
        <v>0.8</v>
      </c>
      <c r="N177">
        <f>COUNTIFS(Data!$D$2:$D$66,"AGI",Data!$M$2:$M$66,"&lt;"&amp;'Cumulative distributions'!$A177)/COUNTIFS(Data!$M$2:$M$66,"&gt;0",Data!$D$2:$D$66,"AGI")</f>
        <v>1</v>
      </c>
      <c r="O177">
        <f>COUNTIFS(Data!$D$2:$D$66,"AI",Data!$M$2:$M$66,"&lt;"&amp;'Cumulative distributions'!$A177)/COUNTIFS(Data!$M$2:$M$66,"&gt;0",Data!$D$2:$D$66,"AI")</f>
        <v>0.9545454545454546</v>
      </c>
      <c r="P177">
        <f>COUNTIFS(Data!$D$2:$D$66,"Futurist",Data!$M$2:$M$66,"&lt;"&amp;'Cumulative distributions'!$A177)/COUNTIFS(Data!$M$2:$M$66,"&gt;0",Data!$D$2:$D$66,"Futurist")</f>
        <v>0.8</v>
      </c>
      <c r="Q177">
        <f>COUNTIFS(Data!$D$2:$D$66,"Other",Data!$M$2:$M$66,"&lt;"&amp;'Cumulative distributions'!$A177)/COUNTIFS(Data!$M$2:$M$66,"&gt;0",Data!$D$2:$D$66,"Other")</f>
        <v>0.875</v>
      </c>
      <c r="S177">
        <f>COUNTIFS(Data!$H$2:$H$66,"&lt;2000",Data!$M$2:$M$66,"&lt;"&amp;'Cumulative distributions'!$A177)/COUNTIFS(Data!$M$2:$M$66,"&gt;0",Data!$H$2:$H$66,"&lt;2000")</f>
        <v>0.8888888888888888</v>
      </c>
      <c r="T177">
        <f>COUNTIFS(Data!$H$2:$H$66,"&gt;1999",Data!$M$2:$M$66,"&lt;"&amp;'Cumulative distributions'!$A177)/COUNTIFS(Data!$M$2:$M$66,"&gt;0",Data!$H$2:$H$66,"&gt;1999")</f>
        <v>0.925</v>
      </c>
      <c r="V177">
        <f>COUNTIFS(Data!$AD$2:$AD$66,1,Data!$H$2:$H$66,"&gt;1999",Data!$M$2:$M$66,"&lt;"&amp;'Cumulative distributions'!$A177)/COUNTIFS(Data!$M$2:$M$66,"&gt;0",Data!$AD$2:$AD$66,1,Data!$H$2:$H$66,"&gt;1999")</f>
        <v>0.9545454545454546</v>
      </c>
      <c r="W177">
        <f>COUNTIFS(Data!$AD$2:$AD$66,0,Data!$H$2:$H$66,"&gt;1999",Data!$M$2:$M$66,"&lt;"&amp;'Cumulative distributions'!$A177)/COUNTIFS(Data!$M$2:$M$66,"&gt;0",Data!$AD$2:$AD$66,0,Data!$H$2:$H$66,"&gt;1999")</f>
        <v>0.9090909090909091</v>
      </c>
      <c r="AH177">
        <f t="shared" si="2"/>
        <v>2026</v>
      </c>
    </row>
    <row r="178" spans="1:34" ht="12.75">
      <c r="A178">
        <v>2136</v>
      </c>
      <c r="B178">
        <f>COUNTIF(Data!$M$2:$M$66,"&lt;"&amp;A178)/COUNT(Data!$M$2:$M$66)</f>
        <v>0.9137931034482759</v>
      </c>
      <c r="C178">
        <f>COUNTIF(Data!$L$2:$L$66,"&lt;"&amp;A178)/COUNT(Data!$L$2:$L$66)</f>
        <v>0.9056603773584906</v>
      </c>
      <c r="E178">
        <f>COUNTIFS(Data!$D$2:$D$66,"AI",Data!$H$2:$H$66,"&lt;2000",Data!$M$2:$M$66,"&lt;"&amp;'Cumulative distributions'!$A178)/COUNTIFS(Data!$M$2:$M$66,"&gt;0",Data!$D$2:$D$66,"AI",Data!$H$2:$H$66,"&lt;2000")</f>
        <v>1</v>
      </c>
      <c r="F178">
        <f>COUNTIFS(Data!$D$2:$D$66,"AI",Data!$H$2:$H$66,"&gt;1999",Data!$M$2:$M$66,"&lt;"&amp;'Cumulative distributions'!$A178)/COUNTIFS(Data!$M$2:$M$66,"&gt;0",Data!$D$2:$D$66,"AI",Data!$H$2:$H$66,"&gt;1999")</f>
        <v>0.9333333333333333</v>
      </c>
      <c r="G178" t="e">
        <f>COUNTIFS(Data!$D$2:$D$66,"AGI",Data!$H$2:$H$66,"&lt;2000",Data!$M$2:$M$66,"&lt;"&amp;'Cumulative distributions'!$A178)/COUNTIFS(Data!$M$2:$M$66,"&gt;0",Data!$D$2:$D$66,"AGI",Data!$H$2:$H$66,"&lt;2000")</f>
        <v>#DIV/0!</v>
      </c>
      <c r="H178">
        <f>COUNTIFS(Data!$D$2:$D$66,"AGI",Data!$H$2:$H$66,"&gt;1999",Data!$M$2:$M$66,"&lt;"&amp;'Cumulative distributions'!$A178)/COUNTIFS(Data!$M$2:$M$66,"&gt;0",Data!$D$2:$D$66,"AGI",Data!$H$2:$H$66,"&gt;1999")</f>
        <v>1</v>
      </c>
      <c r="I178">
        <f>COUNTIFS(Data!$D$2:$D$66,"Futurist",Data!$H$2:$H$66,"&lt;2000",Data!$M$2:$M$66,"&lt;"&amp;'Cumulative distributions'!$A178)/COUNTIFS(Data!$M$2:$M$66,"&gt;0",Data!$D$2:$D$66,"Futurist",Data!$H$2:$H$66,"&lt;2000")</f>
        <v>0.75</v>
      </c>
      <c r="J178">
        <f>COUNTIFS(Data!$D$2:$D$66,"Futurist",Data!$H$2:$H$66,"&gt;1999",Data!$M$2:$M$66,"&lt;"&amp;'Cumulative distributions'!$A178)/COUNTIFS(Data!$M$2:$M$66,"&gt;0",Data!$D$2:$D$66,"Futurist",Data!$H$2:$H$66,"&gt;1999")</f>
        <v>0.8571428571428571</v>
      </c>
      <c r="K178">
        <f>COUNTIFS(Data!$D$2:$D$66,"Other",Data!$H$2:$H$66,"&lt;2000",Data!$M$2:$M$66,"&lt;"&amp;'Cumulative distributions'!$A178)/COUNTIFS(Data!$M$2:$M$66,"&gt;0",Data!$D$2:$D$66,"Other",Data!$H$2:$H$66,"&lt;2000")</f>
        <v>1</v>
      </c>
      <c r="L178">
        <f>COUNTIFS(Data!$D$2:$D$66,"Other",Data!$H$2:$H$66,"&gt;1999",Data!$M$2:$M$66,"&lt;"&amp;'Cumulative distributions'!$A178)/COUNTIFS(Data!$M$2:$M$66,"&gt;0",Data!$D$2:$D$66,"Other",Data!$H$2:$H$66,"&gt;1999")</f>
        <v>0.8</v>
      </c>
      <c r="N178">
        <f>COUNTIFS(Data!$D$2:$D$66,"AGI",Data!$M$2:$M$66,"&lt;"&amp;'Cumulative distributions'!$A178)/COUNTIFS(Data!$M$2:$M$66,"&gt;0",Data!$D$2:$D$66,"AGI")</f>
        <v>1</v>
      </c>
      <c r="O178">
        <f>COUNTIFS(Data!$D$2:$D$66,"AI",Data!$M$2:$M$66,"&lt;"&amp;'Cumulative distributions'!$A178)/COUNTIFS(Data!$M$2:$M$66,"&gt;0",Data!$D$2:$D$66,"AI")</f>
        <v>0.9545454545454546</v>
      </c>
      <c r="P178">
        <f>COUNTIFS(Data!$D$2:$D$66,"Futurist",Data!$M$2:$M$66,"&lt;"&amp;'Cumulative distributions'!$A178)/COUNTIFS(Data!$M$2:$M$66,"&gt;0",Data!$D$2:$D$66,"Futurist")</f>
        <v>0.8</v>
      </c>
      <c r="Q178">
        <f>COUNTIFS(Data!$D$2:$D$66,"Other",Data!$M$2:$M$66,"&lt;"&amp;'Cumulative distributions'!$A178)/COUNTIFS(Data!$M$2:$M$66,"&gt;0",Data!$D$2:$D$66,"Other")</f>
        <v>0.875</v>
      </c>
      <c r="S178">
        <f>COUNTIFS(Data!$H$2:$H$66,"&lt;2000",Data!$M$2:$M$66,"&lt;"&amp;'Cumulative distributions'!$A178)/COUNTIFS(Data!$M$2:$M$66,"&gt;0",Data!$H$2:$H$66,"&lt;2000")</f>
        <v>0.8888888888888888</v>
      </c>
      <c r="T178">
        <f>COUNTIFS(Data!$H$2:$H$66,"&gt;1999",Data!$M$2:$M$66,"&lt;"&amp;'Cumulative distributions'!$A178)/COUNTIFS(Data!$M$2:$M$66,"&gt;0",Data!$H$2:$H$66,"&gt;1999")</f>
        <v>0.925</v>
      </c>
      <c r="V178">
        <f>COUNTIFS(Data!$AD$2:$AD$66,1,Data!$H$2:$H$66,"&gt;1999",Data!$M$2:$M$66,"&lt;"&amp;'Cumulative distributions'!$A178)/COUNTIFS(Data!$M$2:$M$66,"&gt;0",Data!$AD$2:$AD$66,1,Data!$H$2:$H$66,"&gt;1999")</f>
        <v>0.9545454545454546</v>
      </c>
      <c r="W178">
        <f>COUNTIFS(Data!$AD$2:$AD$66,0,Data!$H$2:$H$66,"&gt;1999",Data!$M$2:$M$66,"&lt;"&amp;'Cumulative distributions'!$A178)/COUNTIFS(Data!$M$2:$M$66,"&gt;0",Data!$AD$2:$AD$66,0,Data!$H$2:$H$66,"&gt;1999")</f>
        <v>0.9090909090909091</v>
      </c>
      <c r="AH178">
        <f t="shared" si="2"/>
        <v>2026</v>
      </c>
    </row>
    <row r="179" spans="1:34" ht="12.75">
      <c r="A179">
        <v>2137</v>
      </c>
      <c r="B179">
        <f>COUNTIF(Data!$M$2:$M$66,"&lt;"&amp;A179)/COUNT(Data!$M$2:$M$66)</f>
        <v>0.9137931034482759</v>
      </c>
      <c r="C179">
        <f>COUNTIF(Data!$L$2:$L$66,"&lt;"&amp;A179)/COUNT(Data!$L$2:$L$66)</f>
        <v>0.9056603773584906</v>
      </c>
      <c r="E179">
        <f>COUNTIFS(Data!$D$2:$D$66,"AI",Data!$H$2:$H$66,"&lt;2000",Data!$M$2:$M$66,"&lt;"&amp;'Cumulative distributions'!$A179)/COUNTIFS(Data!$M$2:$M$66,"&gt;0",Data!$D$2:$D$66,"AI",Data!$H$2:$H$66,"&lt;2000")</f>
        <v>1</v>
      </c>
      <c r="F179">
        <f>COUNTIFS(Data!$D$2:$D$66,"AI",Data!$H$2:$H$66,"&gt;1999",Data!$M$2:$M$66,"&lt;"&amp;'Cumulative distributions'!$A179)/COUNTIFS(Data!$M$2:$M$66,"&gt;0",Data!$D$2:$D$66,"AI",Data!$H$2:$H$66,"&gt;1999")</f>
        <v>0.9333333333333333</v>
      </c>
      <c r="G179" t="e">
        <f>COUNTIFS(Data!$D$2:$D$66,"AGI",Data!$H$2:$H$66,"&lt;2000",Data!$M$2:$M$66,"&lt;"&amp;'Cumulative distributions'!$A179)/COUNTIFS(Data!$M$2:$M$66,"&gt;0",Data!$D$2:$D$66,"AGI",Data!$H$2:$H$66,"&lt;2000")</f>
        <v>#DIV/0!</v>
      </c>
      <c r="H179">
        <f>COUNTIFS(Data!$D$2:$D$66,"AGI",Data!$H$2:$H$66,"&gt;1999",Data!$M$2:$M$66,"&lt;"&amp;'Cumulative distributions'!$A179)/COUNTIFS(Data!$M$2:$M$66,"&gt;0",Data!$D$2:$D$66,"AGI",Data!$H$2:$H$66,"&gt;1999")</f>
        <v>1</v>
      </c>
      <c r="I179">
        <f>COUNTIFS(Data!$D$2:$D$66,"Futurist",Data!$H$2:$H$66,"&lt;2000",Data!$M$2:$M$66,"&lt;"&amp;'Cumulative distributions'!$A179)/COUNTIFS(Data!$M$2:$M$66,"&gt;0",Data!$D$2:$D$66,"Futurist",Data!$H$2:$H$66,"&lt;2000")</f>
        <v>0.75</v>
      </c>
      <c r="J179">
        <f>COUNTIFS(Data!$D$2:$D$66,"Futurist",Data!$H$2:$H$66,"&gt;1999",Data!$M$2:$M$66,"&lt;"&amp;'Cumulative distributions'!$A179)/COUNTIFS(Data!$M$2:$M$66,"&gt;0",Data!$D$2:$D$66,"Futurist",Data!$H$2:$H$66,"&gt;1999")</f>
        <v>0.8571428571428571</v>
      </c>
      <c r="K179">
        <f>COUNTIFS(Data!$D$2:$D$66,"Other",Data!$H$2:$H$66,"&lt;2000",Data!$M$2:$M$66,"&lt;"&amp;'Cumulative distributions'!$A179)/COUNTIFS(Data!$M$2:$M$66,"&gt;0",Data!$D$2:$D$66,"Other",Data!$H$2:$H$66,"&lt;2000")</f>
        <v>1</v>
      </c>
      <c r="L179">
        <f>COUNTIFS(Data!$D$2:$D$66,"Other",Data!$H$2:$H$66,"&gt;1999",Data!$M$2:$M$66,"&lt;"&amp;'Cumulative distributions'!$A179)/COUNTIFS(Data!$M$2:$M$66,"&gt;0",Data!$D$2:$D$66,"Other",Data!$H$2:$H$66,"&gt;1999")</f>
        <v>0.8</v>
      </c>
      <c r="N179">
        <f>COUNTIFS(Data!$D$2:$D$66,"AGI",Data!$M$2:$M$66,"&lt;"&amp;'Cumulative distributions'!$A179)/COUNTIFS(Data!$M$2:$M$66,"&gt;0",Data!$D$2:$D$66,"AGI")</f>
        <v>1</v>
      </c>
      <c r="O179">
        <f>COUNTIFS(Data!$D$2:$D$66,"AI",Data!$M$2:$M$66,"&lt;"&amp;'Cumulative distributions'!$A179)/COUNTIFS(Data!$M$2:$M$66,"&gt;0",Data!$D$2:$D$66,"AI")</f>
        <v>0.9545454545454546</v>
      </c>
      <c r="P179">
        <f>COUNTIFS(Data!$D$2:$D$66,"Futurist",Data!$M$2:$M$66,"&lt;"&amp;'Cumulative distributions'!$A179)/COUNTIFS(Data!$M$2:$M$66,"&gt;0",Data!$D$2:$D$66,"Futurist")</f>
        <v>0.8</v>
      </c>
      <c r="Q179">
        <f>COUNTIFS(Data!$D$2:$D$66,"Other",Data!$M$2:$M$66,"&lt;"&amp;'Cumulative distributions'!$A179)/COUNTIFS(Data!$M$2:$M$66,"&gt;0",Data!$D$2:$D$66,"Other")</f>
        <v>0.875</v>
      </c>
      <c r="S179">
        <f>COUNTIFS(Data!$H$2:$H$66,"&lt;2000",Data!$M$2:$M$66,"&lt;"&amp;'Cumulative distributions'!$A179)/COUNTIFS(Data!$M$2:$M$66,"&gt;0",Data!$H$2:$H$66,"&lt;2000")</f>
        <v>0.8888888888888888</v>
      </c>
      <c r="T179">
        <f>COUNTIFS(Data!$H$2:$H$66,"&gt;1999",Data!$M$2:$M$66,"&lt;"&amp;'Cumulative distributions'!$A179)/COUNTIFS(Data!$M$2:$M$66,"&gt;0",Data!$H$2:$H$66,"&gt;1999")</f>
        <v>0.925</v>
      </c>
      <c r="V179">
        <f>COUNTIFS(Data!$AD$2:$AD$66,1,Data!$H$2:$H$66,"&gt;1999",Data!$M$2:$M$66,"&lt;"&amp;'Cumulative distributions'!$A179)/COUNTIFS(Data!$M$2:$M$66,"&gt;0",Data!$AD$2:$AD$66,1,Data!$H$2:$H$66,"&gt;1999")</f>
        <v>0.9545454545454546</v>
      </c>
      <c r="W179">
        <f>COUNTIFS(Data!$AD$2:$AD$66,0,Data!$H$2:$H$66,"&gt;1999",Data!$M$2:$M$66,"&lt;"&amp;'Cumulative distributions'!$A179)/COUNTIFS(Data!$M$2:$M$66,"&gt;0",Data!$AD$2:$AD$66,0,Data!$H$2:$H$66,"&gt;1999")</f>
        <v>0.9090909090909091</v>
      </c>
      <c r="AH179">
        <f t="shared" si="2"/>
        <v>2026</v>
      </c>
    </row>
    <row r="180" spans="1:34" ht="12.75">
      <c r="A180">
        <v>2138</v>
      </c>
      <c r="B180">
        <f>COUNTIF(Data!$M$2:$M$66,"&lt;"&amp;A180)/COUNT(Data!$M$2:$M$66)</f>
        <v>0.9137931034482759</v>
      </c>
      <c r="C180">
        <f>COUNTIF(Data!$L$2:$L$66,"&lt;"&amp;A180)/COUNT(Data!$L$2:$L$66)</f>
        <v>0.9056603773584906</v>
      </c>
      <c r="E180">
        <f>COUNTIFS(Data!$D$2:$D$66,"AI",Data!$H$2:$H$66,"&lt;2000",Data!$M$2:$M$66,"&lt;"&amp;'Cumulative distributions'!$A180)/COUNTIFS(Data!$M$2:$M$66,"&gt;0",Data!$D$2:$D$66,"AI",Data!$H$2:$H$66,"&lt;2000")</f>
        <v>1</v>
      </c>
      <c r="F180">
        <f>COUNTIFS(Data!$D$2:$D$66,"AI",Data!$H$2:$H$66,"&gt;1999",Data!$M$2:$M$66,"&lt;"&amp;'Cumulative distributions'!$A180)/COUNTIFS(Data!$M$2:$M$66,"&gt;0",Data!$D$2:$D$66,"AI",Data!$H$2:$H$66,"&gt;1999")</f>
        <v>0.9333333333333333</v>
      </c>
      <c r="G180" t="e">
        <f>COUNTIFS(Data!$D$2:$D$66,"AGI",Data!$H$2:$H$66,"&lt;2000",Data!$M$2:$M$66,"&lt;"&amp;'Cumulative distributions'!$A180)/COUNTIFS(Data!$M$2:$M$66,"&gt;0",Data!$D$2:$D$66,"AGI",Data!$H$2:$H$66,"&lt;2000")</f>
        <v>#DIV/0!</v>
      </c>
      <c r="H180">
        <f>COUNTIFS(Data!$D$2:$D$66,"AGI",Data!$H$2:$H$66,"&gt;1999",Data!$M$2:$M$66,"&lt;"&amp;'Cumulative distributions'!$A180)/COUNTIFS(Data!$M$2:$M$66,"&gt;0",Data!$D$2:$D$66,"AGI",Data!$H$2:$H$66,"&gt;1999")</f>
        <v>1</v>
      </c>
      <c r="I180">
        <f>COUNTIFS(Data!$D$2:$D$66,"Futurist",Data!$H$2:$H$66,"&lt;2000",Data!$M$2:$M$66,"&lt;"&amp;'Cumulative distributions'!$A180)/COUNTIFS(Data!$M$2:$M$66,"&gt;0",Data!$D$2:$D$66,"Futurist",Data!$H$2:$H$66,"&lt;2000")</f>
        <v>0.75</v>
      </c>
      <c r="J180">
        <f>COUNTIFS(Data!$D$2:$D$66,"Futurist",Data!$H$2:$H$66,"&gt;1999",Data!$M$2:$M$66,"&lt;"&amp;'Cumulative distributions'!$A180)/COUNTIFS(Data!$M$2:$M$66,"&gt;0",Data!$D$2:$D$66,"Futurist",Data!$H$2:$H$66,"&gt;1999")</f>
        <v>0.8571428571428571</v>
      </c>
      <c r="K180">
        <f>COUNTIFS(Data!$D$2:$D$66,"Other",Data!$H$2:$H$66,"&lt;2000",Data!$M$2:$M$66,"&lt;"&amp;'Cumulative distributions'!$A180)/COUNTIFS(Data!$M$2:$M$66,"&gt;0",Data!$D$2:$D$66,"Other",Data!$H$2:$H$66,"&lt;2000")</f>
        <v>1</v>
      </c>
      <c r="L180">
        <f>COUNTIFS(Data!$D$2:$D$66,"Other",Data!$H$2:$H$66,"&gt;1999",Data!$M$2:$M$66,"&lt;"&amp;'Cumulative distributions'!$A180)/COUNTIFS(Data!$M$2:$M$66,"&gt;0",Data!$D$2:$D$66,"Other",Data!$H$2:$H$66,"&gt;1999")</f>
        <v>0.8</v>
      </c>
      <c r="N180">
        <f>COUNTIFS(Data!$D$2:$D$66,"AGI",Data!$M$2:$M$66,"&lt;"&amp;'Cumulative distributions'!$A180)/COUNTIFS(Data!$M$2:$M$66,"&gt;0",Data!$D$2:$D$66,"AGI")</f>
        <v>1</v>
      </c>
      <c r="O180">
        <f>COUNTIFS(Data!$D$2:$D$66,"AI",Data!$M$2:$M$66,"&lt;"&amp;'Cumulative distributions'!$A180)/COUNTIFS(Data!$M$2:$M$66,"&gt;0",Data!$D$2:$D$66,"AI")</f>
        <v>0.9545454545454546</v>
      </c>
      <c r="P180">
        <f>COUNTIFS(Data!$D$2:$D$66,"Futurist",Data!$M$2:$M$66,"&lt;"&amp;'Cumulative distributions'!$A180)/COUNTIFS(Data!$M$2:$M$66,"&gt;0",Data!$D$2:$D$66,"Futurist")</f>
        <v>0.8</v>
      </c>
      <c r="Q180">
        <f>COUNTIFS(Data!$D$2:$D$66,"Other",Data!$M$2:$M$66,"&lt;"&amp;'Cumulative distributions'!$A180)/COUNTIFS(Data!$M$2:$M$66,"&gt;0",Data!$D$2:$D$66,"Other")</f>
        <v>0.875</v>
      </c>
      <c r="S180">
        <f>COUNTIFS(Data!$H$2:$H$66,"&lt;2000",Data!$M$2:$M$66,"&lt;"&amp;'Cumulative distributions'!$A180)/COUNTIFS(Data!$M$2:$M$66,"&gt;0",Data!$H$2:$H$66,"&lt;2000")</f>
        <v>0.8888888888888888</v>
      </c>
      <c r="T180">
        <f>COUNTIFS(Data!$H$2:$H$66,"&gt;1999",Data!$M$2:$M$66,"&lt;"&amp;'Cumulative distributions'!$A180)/COUNTIFS(Data!$M$2:$M$66,"&gt;0",Data!$H$2:$H$66,"&gt;1999")</f>
        <v>0.925</v>
      </c>
      <c r="V180">
        <f>COUNTIFS(Data!$AD$2:$AD$66,1,Data!$H$2:$H$66,"&gt;1999",Data!$M$2:$M$66,"&lt;"&amp;'Cumulative distributions'!$A180)/COUNTIFS(Data!$M$2:$M$66,"&gt;0",Data!$AD$2:$AD$66,1,Data!$H$2:$H$66,"&gt;1999")</f>
        <v>0.9545454545454546</v>
      </c>
      <c r="W180">
        <f>COUNTIFS(Data!$AD$2:$AD$66,0,Data!$H$2:$H$66,"&gt;1999",Data!$M$2:$M$66,"&lt;"&amp;'Cumulative distributions'!$A180)/COUNTIFS(Data!$M$2:$M$66,"&gt;0",Data!$AD$2:$AD$66,0,Data!$H$2:$H$66,"&gt;1999")</f>
        <v>0.9090909090909091</v>
      </c>
      <c r="AH180">
        <f t="shared" si="2"/>
        <v>2026</v>
      </c>
    </row>
    <row r="181" spans="1:34" ht="12.75">
      <c r="A181">
        <v>2139</v>
      </c>
      <c r="B181">
        <f>COUNTIF(Data!$M$2:$M$66,"&lt;"&amp;A181)/COUNT(Data!$M$2:$M$66)</f>
        <v>0.9137931034482759</v>
      </c>
      <c r="C181">
        <f>COUNTIF(Data!$L$2:$L$66,"&lt;"&amp;A181)/COUNT(Data!$L$2:$L$66)</f>
        <v>0.9056603773584906</v>
      </c>
      <c r="E181">
        <f>COUNTIFS(Data!$D$2:$D$66,"AI",Data!$H$2:$H$66,"&lt;2000",Data!$M$2:$M$66,"&lt;"&amp;'Cumulative distributions'!$A181)/COUNTIFS(Data!$M$2:$M$66,"&gt;0",Data!$D$2:$D$66,"AI",Data!$H$2:$H$66,"&lt;2000")</f>
        <v>1</v>
      </c>
      <c r="F181">
        <f>COUNTIFS(Data!$D$2:$D$66,"AI",Data!$H$2:$H$66,"&gt;1999",Data!$M$2:$M$66,"&lt;"&amp;'Cumulative distributions'!$A181)/COUNTIFS(Data!$M$2:$M$66,"&gt;0",Data!$D$2:$D$66,"AI",Data!$H$2:$H$66,"&gt;1999")</f>
        <v>0.9333333333333333</v>
      </c>
      <c r="G181" t="e">
        <f>COUNTIFS(Data!$D$2:$D$66,"AGI",Data!$H$2:$H$66,"&lt;2000",Data!$M$2:$M$66,"&lt;"&amp;'Cumulative distributions'!$A181)/COUNTIFS(Data!$M$2:$M$66,"&gt;0",Data!$D$2:$D$66,"AGI",Data!$H$2:$H$66,"&lt;2000")</f>
        <v>#DIV/0!</v>
      </c>
      <c r="H181">
        <f>COUNTIFS(Data!$D$2:$D$66,"AGI",Data!$H$2:$H$66,"&gt;1999",Data!$M$2:$M$66,"&lt;"&amp;'Cumulative distributions'!$A181)/COUNTIFS(Data!$M$2:$M$66,"&gt;0",Data!$D$2:$D$66,"AGI",Data!$H$2:$H$66,"&gt;1999")</f>
        <v>1</v>
      </c>
      <c r="I181">
        <f>COUNTIFS(Data!$D$2:$D$66,"Futurist",Data!$H$2:$H$66,"&lt;2000",Data!$M$2:$M$66,"&lt;"&amp;'Cumulative distributions'!$A181)/COUNTIFS(Data!$M$2:$M$66,"&gt;0",Data!$D$2:$D$66,"Futurist",Data!$H$2:$H$66,"&lt;2000")</f>
        <v>0.75</v>
      </c>
      <c r="J181">
        <f>COUNTIFS(Data!$D$2:$D$66,"Futurist",Data!$H$2:$H$66,"&gt;1999",Data!$M$2:$M$66,"&lt;"&amp;'Cumulative distributions'!$A181)/COUNTIFS(Data!$M$2:$M$66,"&gt;0",Data!$D$2:$D$66,"Futurist",Data!$H$2:$H$66,"&gt;1999")</f>
        <v>0.8571428571428571</v>
      </c>
      <c r="K181">
        <f>COUNTIFS(Data!$D$2:$D$66,"Other",Data!$H$2:$H$66,"&lt;2000",Data!$M$2:$M$66,"&lt;"&amp;'Cumulative distributions'!$A181)/COUNTIFS(Data!$M$2:$M$66,"&gt;0",Data!$D$2:$D$66,"Other",Data!$H$2:$H$66,"&lt;2000")</f>
        <v>1</v>
      </c>
      <c r="L181">
        <f>COUNTIFS(Data!$D$2:$D$66,"Other",Data!$H$2:$H$66,"&gt;1999",Data!$M$2:$M$66,"&lt;"&amp;'Cumulative distributions'!$A181)/COUNTIFS(Data!$M$2:$M$66,"&gt;0",Data!$D$2:$D$66,"Other",Data!$H$2:$H$66,"&gt;1999")</f>
        <v>0.8</v>
      </c>
      <c r="N181">
        <f>COUNTIFS(Data!$D$2:$D$66,"AGI",Data!$M$2:$M$66,"&lt;"&amp;'Cumulative distributions'!$A181)/COUNTIFS(Data!$M$2:$M$66,"&gt;0",Data!$D$2:$D$66,"AGI")</f>
        <v>1</v>
      </c>
      <c r="O181">
        <f>COUNTIFS(Data!$D$2:$D$66,"AI",Data!$M$2:$M$66,"&lt;"&amp;'Cumulative distributions'!$A181)/COUNTIFS(Data!$M$2:$M$66,"&gt;0",Data!$D$2:$D$66,"AI")</f>
        <v>0.9545454545454546</v>
      </c>
      <c r="P181">
        <f>COUNTIFS(Data!$D$2:$D$66,"Futurist",Data!$M$2:$M$66,"&lt;"&amp;'Cumulative distributions'!$A181)/COUNTIFS(Data!$M$2:$M$66,"&gt;0",Data!$D$2:$D$66,"Futurist")</f>
        <v>0.8</v>
      </c>
      <c r="Q181">
        <f>COUNTIFS(Data!$D$2:$D$66,"Other",Data!$M$2:$M$66,"&lt;"&amp;'Cumulative distributions'!$A181)/COUNTIFS(Data!$M$2:$M$66,"&gt;0",Data!$D$2:$D$66,"Other")</f>
        <v>0.875</v>
      </c>
      <c r="S181">
        <f>COUNTIFS(Data!$H$2:$H$66,"&lt;2000",Data!$M$2:$M$66,"&lt;"&amp;'Cumulative distributions'!$A181)/COUNTIFS(Data!$M$2:$M$66,"&gt;0",Data!$H$2:$H$66,"&lt;2000")</f>
        <v>0.8888888888888888</v>
      </c>
      <c r="T181">
        <f>COUNTIFS(Data!$H$2:$H$66,"&gt;1999",Data!$M$2:$M$66,"&lt;"&amp;'Cumulative distributions'!$A181)/COUNTIFS(Data!$M$2:$M$66,"&gt;0",Data!$H$2:$H$66,"&gt;1999")</f>
        <v>0.925</v>
      </c>
      <c r="V181">
        <f>COUNTIFS(Data!$AD$2:$AD$66,1,Data!$H$2:$H$66,"&gt;1999",Data!$M$2:$M$66,"&lt;"&amp;'Cumulative distributions'!$A181)/COUNTIFS(Data!$M$2:$M$66,"&gt;0",Data!$AD$2:$AD$66,1,Data!$H$2:$H$66,"&gt;1999")</f>
        <v>0.9545454545454546</v>
      </c>
      <c r="W181">
        <f>COUNTIFS(Data!$AD$2:$AD$66,0,Data!$H$2:$H$66,"&gt;1999",Data!$M$2:$M$66,"&lt;"&amp;'Cumulative distributions'!$A181)/COUNTIFS(Data!$M$2:$M$66,"&gt;0",Data!$AD$2:$AD$66,0,Data!$H$2:$H$66,"&gt;1999")</f>
        <v>0.9090909090909091</v>
      </c>
      <c r="AH181">
        <f t="shared" si="2"/>
        <v>2026</v>
      </c>
    </row>
    <row r="182" spans="1:34" ht="12.75">
      <c r="A182">
        <v>2140</v>
      </c>
      <c r="B182">
        <f>COUNTIF(Data!$M$2:$M$66,"&lt;"&amp;A182)/COUNT(Data!$M$2:$M$66)</f>
        <v>0.9137931034482759</v>
      </c>
      <c r="C182">
        <f>COUNTIF(Data!$L$2:$L$66,"&lt;"&amp;A182)/COUNT(Data!$L$2:$L$66)</f>
        <v>0.9056603773584906</v>
      </c>
      <c r="E182">
        <f>COUNTIFS(Data!$D$2:$D$66,"AI",Data!$H$2:$H$66,"&lt;2000",Data!$M$2:$M$66,"&lt;"&amp;'Cumulative distributions'!$A182)/COUNTIFS(Data!$M$2:$M$66,"&gt;0",Data!$D$2:$D$66,"AI",Data!$H$2:$H$66,"&lt;2000")</f>
        <v>1</v>
      </c>
      <c r="F182">
        <f>COUNTIFS(Data!$D$2:$D$66,"AI",Data!$H$2:$H$66,"&gt;1999",Data!$M$2:$M$66,"&lt;"&amp;'Cumulative distributions'!$A182)/COUNTIFS(Data!$M$2:$M$66,"&gt;0",Data!$D$2:$D$66,"AI",Data!$H$2:$H$66,"&gt;1999")</f>
        <v>0.9333333333333333</v>
      </c>
      <c r="G182" t="e">
        <f>COUNTIFS(Data!$D$2:$D$66,"AGI",Data!$H$2:$H$66,"&lt;2000",Data!$M$2:$M$66,"&lt;"&amp;'Cumulative distributions'!$A182)/COUNTIFS(Data!$M$2:$M$66,"&gt;0",Data!$D$2:$D$66,"AGI",Data!$H$2:$H$66,"&lt;2000")</f>
        <v>#DIV/0!</v>
      </c>
      <c r="H182">
        <f>COUNTIFS(Data!$D$2:$D$66,"AGI",Data!$H$2:$H$66,"&gt;1999",Data!$M$2:$M$66,"&lt;"&amp;'Cumulative distributions'!$A182)/COUNTIFS(Data!$M$2:$M$66,"&gt;0",Data!$D$2:$D$66,"AGI",Data!$H$2:$H$66,"&gt;1999")</f>
        <v>1</v>
      </c>
      <c r="I182">
        <f>COUNTIFS(Data!$D$2:$D$66,"Futurist",Data!$H$2:$H$66,"&lt;2000",Data!$M$2:$M$66,"&lt;"&amp;'Cumulative distributions'!$A182)/COUNTIFS(Data!$M$2:$M$66,"&gt;0",Data!$D$2:$D$66,"Futurist",Data!$H$2:$H$66,"&lt;2000")</f>
        <v>0.75</v>
      </c>
      <c r="J182">
        <f>COUNTIFS(Data!$D$2:$D$66,"Futurist",Data!$H$2:$H$66,"&gt;1999",Data!$M$2:$M$66,"&lt;"&amp;'Cumulative distributions'!$A182)/COUNTIFS(Data!$M$2:$M$66,"&gt;0",Data!$D$2:$D$66,"Futurist",Data!$H$2:$H$66,"&gt;1999")</f>
        <v>0.8571428571428571</v>
      </c>
      <c r="K182">
        <f>COUNTIFS(Data!$D$2:$D$66,"Other",Data!$H$2:$H$66,"&lt;2000",Data!$M$2:$M$66,"&lt;"&amp;'Cumulative distributions'!$A182)/COUNTIFS(Data!$M$2:$M$66,"&gt;0",Data!$D$2:$D$66,"Other",Data!$H$2:$H$66,"&lt;2000")</f>
        <v>1</v>
      </c>
      <c r="L182">
        <f>COUNTIFS(Data!$D$2:$D$66,"Other",Data!$H$2:$H$66,"&gt;1999",Data!$M$2:$M$66,"&lt;"&amp;'Cumulative distributions'!$A182)/COUNTIFS(Data!$M$2:$M$66,"&gt;0",Data!$D$2:$D$66,"Other",Data!$H$2:$H$66,"&gt;1999")</f>
        <v>0.8</v>
      </c>
      <c r="N182">
        <f>COUNTIFS(Data!$D$2:$D$66,"AGI",Data!$M$2:$M$66,"&lt;"&amp;'Cumulative distributions'!$A182)/COUNTIFS(Data!$M$2:$M$66,"&gt;0",Data!$D$2:$D$66,"AGI")</f>
        <v>1</v>
      </c>
      <c r="O182">
        <f>COUNTIFS(Data!$D$2:$D$66,"AI",Data!$M$2:$M$66,"&lt;"&amp;'Cumulative distributions'!$A182)/COUNTIFS(Data!$M$2:$M$66,"&gt;0",Data!$D$2:$D$66,"AI")</f>
        <v>0.9545454545454546</v>
      </c>
      <c r="P182">
        <f>COUNTIFS(Data!$D$2:$D$66,"Futurist",Data!$M$2:$M$66,"&lt;"&amp;'Cumulative distributions'!$A182)/COUNTIFS(Data!$M$2:$M$66,"&gt;0",Data!$D$2:$D$66,"Futurist")</f>
        <v>0.8</v>
      </c>
      <c r="Q182">
        <f>COUNTIFS(Data!$D$2:$D$66,"Other",Data!$M$2:$M$66,"&lt;"&amp;'Cumulative distributions'!$A182)/COUNTIFS(Data!$M$2:$M$66,"&gt;0",Data!$D$2:$D$66,"Other")</f>
        <v>0.875</v>
      </c>
      <c r="S182">
        <f>COUNTIFS(Data!$H$2:$H$66,"&lt;2000",Data!$M$2:$M$66,"&lt;"&amp;'Cumulative distributions'!$A182)/COUNTIFS(Data!$M$2:$M$66,"&gt;0",Data!$H$2:$H$66,"&lt;2000")</f>
        <v>0.8888888888888888</v>
      </c>
      <c r="T182">
        <f>COUNTIFS(Data!$H$2:$H$66,"&gt;1999",Data!$M$2:$M$66,"&lt;"&amp;'Cumulative distributions'!$A182)/COUNTIFS(Data!$M$2:$M$66,"&gt;0",Data!$H$2:$H$66,"&gt;1999")</f>
        <v>0.925</v>
      </c>
      <c r="V182">
        <f>COUNTIFS(Data!$AD$2:$AD$66,1,Data!$H$2:$H$66,"&gt;1999",Data!$M$2:$M$66,"&lt;"&amp;'Cumulative distributions'!$A182)/COUNTIFS(Data!$M$2:$M$66,"&gt;0",Data!$AD$2:$AD$66,1,Data!$H$2:$H$66,"&gt;1999")</f>
        <v>0.9545454545454546</v>
      </c>
      <c r="W182">
        <f>COUNTIFS(Data!$AD$2:$AD$66,0,Data!$H$2:$H$66,"&gt;1999",Data!$M$2:$M$66,"&lt;"&amp;'Cumulative distributions'!$A182)/COUNTIFS(Data!$M$2:$M$66,"&gt;0",Data!$AD$2:$AD$66,0,Data!$H$2:$H$66,"&gt;1999")</f>
        <v>0.9090909090909091</v>
      </c>
      <c r="AH182">
        <f t="shared" si="2"/>
        <v>2026</v>
      </c>
    </row>
    <row r="183" spans="1:34" ht="12.75">
      <c r="A183">
        <v>2141</v>
      </c>
      <c r="B183">
        <f>COUNTIF(Data!$M$2:$M$66,"&lt;"&amp;A183)/COUNT(Data!$M$2:$M$66)</f>
        <v>0.9137931034482759</v>
      </c>
      <c r="C183">
        <f>COUNTIF(Data!$L$2:$L$66,"&lt;"&amp;A183)/COUNT(Data!$L$2:$L$66)</f>
        <v>0.9056603773584906</v>
      </c>
      <c r="E183">
        <f>COUNTIFS(Data!$D$2:$D$66,"AI",Data!$H$2:$H$66,"&lt;2000",Data!$M$2:$M$66,"&lt;"&amp;'Cumulative distributions'!$A183)/COUNTIFS(Data!$M$2:$M$66,"&gt;0",Data!$D$2:$D$66,"AI",Data!$H$2:$H$66,"&lt;2000")</f>
        <v>1</v>
      </c>
      <c r="F183">
        <f>COUNTIFS(Data!$D$2:$D$66,"AI",Data!$H$2:$H$66,"&gt;1999",Data!$M$2:$M$66,"&lt;"&amp;'Cumulative distributions'!$A183)/COUNTIFS(Data!$M$2:$M$66,"&gt;0",Data!$D$2:$D$66,"AI",Data!$H$2:$H$66,"&gt;1999")</f>
        <v>0.9333333333333333</v>
      </c>
      <c r="G183" t="e">
        <f>COUNTIFS(Data!$D$2:$D$66,"AGI",Data!$H$2:$H$66,"&lt;2000",Data!$M$2:$M$66,"&lt;"&amp;'Cumulative distributions'!$A183)/COUNTIFS(Data!$M$2:$M$66,"&gt;0",Data!$D$2:$D$66,"AGI",Data!$H$2:$H$66,"&lt;2000")</f>
        <v>#DIV/0!</v>
      </c>
      <c r="H183">
        <f>COUNTIFS(Data!$D$2:$D$66,"AGI",Data!$H$2:$H$66,"&gt;1999",Data!$M$2:$M$66,"&lt;"&amp;'Cumulative distributions'!$A183)/COUNTIFS(Data!$M$2:$M$66,"&gt;0",Data!$D$2:$D$66,"AGI",Data!$H$2:$H$66,"&gt;1999")</f>
        <v>1</v>
      </c>
      <c r="I183">
        <f>COUNTIFS(Data!$D$2:$D$66,"Futurist",Data!$H$2:$H$66,"&lt;2000",Data!$M$2:$M$66,"&lt;"&amp;'Cumulative distributions'!$A183)/COUNTIFS(Data!$M$2:$M$66,"&gt;0",Data!$D$2:$D$66,"Futurist",Data!$H$2:$H$66,"&lt;2000")</f>
        <v>0.75</v>
      </c>
      <c r="J183">
        <f>COUNTIFS(Data!$D$2:$D$66,"Futurist",Data!$H$2:$H$66,"&gt;1999",Data!$M$2:$M$66,"&lt;"&amp;'Cumulative distributions'!$A183)/COUNTIFS(Data!$M$2:$M$66,"&gt;0",Data!$D$2:$D$66,"Futurist",Data!$H$2:$H$66,"&gt;1999")</f>
        <v>0.8571428571428571</v>
      </c>
      <c r="K183">
        <f>COUNTIFS(Data!$D$2:$D$66,"Other",Data!$H$2:$H$66,"&lt;2000",Data!$M$2:$M$66,"&lt;"&amp;'Cumulative distributions'!$A183)/COUNTIFS(Data!$M$2:$M$66,"&gt;0",Data!$D$2:$D$66,"Other",Data!$H$2:$H$66,"&lt;2000")</f>
        <v>1</v>
      </c>
      <c r="L183">
        <f>COUNTIFS(Data!$D$2:$D$66,"Other",Data!$H$2:$H$66,"&gt;1999",Data!$M$2:$M$66,"&lt;"&amp;'Cumulative distributions'!$A183)/COUNTIFS(Data!$M$2:$M$66,"&gt;0",Data!$D$2:$D$66,"Other",Data!$H$2:$H$66,"&gt;1999")</f>
        <v>0.8</v>
      </c>
      <c r="N183">
        <f>COUNTIFS(Data!$D$2:$D$66,"AGI",Data!$M$2:$M$66,"&lt;"&amp;'Cumulative distributions'!$A183)/COUNTIFS(Data!$M$2:$M$66,"&gt;0",Data!$D$2:$D$66,"AGI")</f>
        <v>1</v>
      </c>
      <c r="O183">
        <f>COUNTIFS(Data!$D$2:$D$66,"AI",Data!$M$2:$M$66,"&lt;"&amp;'Cumulative distributions'!$A183)/COUNTIFS(Data!$M$2:$M$66,"&gt;0",Data!$D$2:$D$66,"AI")</f>
        <v>0.9545454545454546</v>
      </c>
      <c r="P183">
        <f>COUNTIFS(Data!$D$2:$D$66,"Futurist",Data!$M$2:$M$66,"&lt;"&amp;'Cumulative distributions'!$A183)/COUNTIFS(Data!$M$2:$M$66,"&gt;0",Data!$D$2:$D$66,"Futurist")</f>
        <v>0.8</v>
      </c>
      <c r="Q183">
        <f>COUNTIFS(Data!$D$2:$D$66,"Other",Data!$M$2:$M$66,"&lt;"&amp;'Cumulative distributions'!$A183)/COUNTIFS(Data!$M$2:$M$66,"&gt;0",Data!$D$2:$D$66,"Other")</f>
        <v>0.875</v>
      </c>
      <c r="S183">
        <f>COUNTIFS(Data!$H$2:$H$66,"&lt;2000",Data!$M$2:$M$66,"&lt;"&amp;'Cumulative distributions'!$A183)/COUNTIFS(Data!$M$2:$M$66,"&gt;0",Data!$H$2:$H$66,"&lt;2000")</f>
        <v>0.8888888888888888</v>
      </c>
      <c r="T183">
        <f>COUNTIFS(Data!$H$2:$H$66,"&gt;1999",Data!$M$2:$M$66,"&lt;"&amp;'Cumulative distributions'!$A183)/COUNTIFS(Data!$M$2:$M$66,"&gt;0",Data!$H$2:$H$66,"&gt;1999")</f>
        <v>0.925</v>
      </c>
      <c r="V183">
        <f>COUNTIFS(Data!$AD$2:$AD$66,1,Data!$H$2:$H$66,"&gt;1999",Data!$M$2:$M$66,"&lt;"&amp;'Cumulative distributions'!$A183)/COUNTIFS(Data!$M$2:$M$66,"&gt;0",Data!$AD$2:$AD$66,1,Data!$H$2:$H$66,"&gt;1999")</f>
        <v>0.9545454545454546</v>
      </c>
      <c r="W183">
        <f>COUNTIFS(Data!$AD$2:$AD$66,0,Data!$H$2:$H$66,"&gt;1999",Data!$M$2:$M$66,"&lt;"&amp;'Cumulative distributions'!$A183)/COUNTIFS(Data!$M$2:$M$66,"&gt;0",Data!$AD$2:$AD$66,0,Data!$H$2:$H$66,"&gt;1999")</f>
        <v>0.9090909090909091</v>
      </c>
      <c r="AH183">
        <f t="shared" si="2"/>
        <v>2026</v>
      </c>
    </row>
    <row r="184" spans="1:34" ht="12.75">
      <c r="A184">
        <v>2142</v>
      </c>
      <c r="B184">
        <f>COUNTIF(Data!$M$2:$M$66,"&lt;"&amp;A184)/COUNT(Data!$M$2:$M$66)</f>
        <v>0.9137931034482759</v>
      </c>
      <c r="C184">
        <f>COUNTIF(Data!$L$2:$L$66,"&lt;"&amp;A184)/COUNT(Data!$L$2:$L$66)</f>
        <v>0.9056603773584906</v>
      </c>
      <c r="E184">
        <f>COUNTIFS(Data!$D$2:$D$66,"AI",Data!$H$2:$H$66,"&lt;2000",Data!$M$2:$M$66,"&lt;"&amp;'Cumulative distributions'!$A184)/COUNTIFS(Data!$M$2:$M$66,"&gt;0",Data!$D$2:$D$66,"AI",Data!$H$2:$H$66,"&lt;2000")</f>
        <v>1</v>
      </c>
      <c r="F184">
        <f>COUNTIFS(Data!$D$2:$D$66,"AI",Data!$H$2:$H$66,"&gt;1999",Data!$M$2:$M$66,"&lt;"&amp;'Cumulative distributions'!$A184)/COUNTIFS(Data!$M$2:$M$66,"&gt;0",Data!$D$2:$D$66,"AI",Data!$H$2:$H$66,"&gt;1999")</f>
        <v>0.9333333333333333</v>
      </c>
      <c r="G184" t="e">
        <f>COUNTIFS(Data!$D$2:$D$66,"AGI",Data!$H$2:$H$66,"&lt;2000",Data!$M$2:$M$66,"&lt;"&amp;'Cumulative distributions'!$A184)/COUNTIFS(Data!$M$2:$M$66,"&gt;0",Data!$D$2:$D$66,"AGI",Data!$H$2:$H$66,"&lt;2000")</f>
        <v>#DIV/0!</v>
      </c>
      <c r="H184">
        <f>COUNTIFS(Data!$D$2:$D$66,"AGI",Data!$H$2:$H$66,"&gt;1999",Data!$M$2:$M$66,"&lt;"&amp;'Cumulative distributions'!$A184)/COUNTIFS(Data!$M$2:$M$66,"&gt;0",Data!$D$2:$D$66,"AGI",Data!$H$2:$H$66,"&gt;1999")</f>
        <v>1</v>
      </c>
      <c r="I184">
        <f>COUNTIFS(Data!$D$2:$D$66,"Futurist",Data!$H$2:$H$66,"&lt;2000",Data!$M$2:$M$66,"&lt;"&amp;'Cumulative distributions'!$A184)/COUNTIFS(Data!$M$2:$M$66,"&gt;0",Data!$D$2:$D$66,"Futurist",Data!$H$2:$H$66,"&lt;2000")</f>
        <v>0.75</v>
      </c>
      <c r="J184">
        <f>COUNTIFS(Data!$D$2:$D$66,"Futurist",Data!$H$2:$H$66,"&gt;1999",Data!$M$2:$M$66,"&lt;"&amp;'Cumulative distributions'!$A184)/COUNTIFS(Data!$M$2:$M$66,"&gt;0",Data!$D$2:$D$66,"Futurist",Data!$H$2:$H$66,"&gt;1999")</f>
        <v>0.8571428571428571</v>
      </c>
      <c r="K184">
        <f>COUNTIFS(Data!$D$2:$D$66,"Other",Data!$H$2:$H$66,"&lt;2000",Data!$M$2:$M$66,"&lt;"&amp;'Cumulative distributions'!$A184)/COUNTIFS(Data!$M$2:$M$66,"&gt;0",Data!$D$2:$D$66,"Other",Data!$H$2:$H$66,"&lt;2000")</f>
        <v>1</v>
      </c>
      <c r="L184">
        <f>COUNTIFS(Data!$D$2:$D$66,"Other",Data!$H$2:$H$66,"&gt;1999",Data!$M$2:$M$66,"&lt;"&amp;'Cumulative distributions'!$A184)/COUNTIFS(Data!$M$2:$M$66,"&gt;0",Data!$D$2:$D$66,"Other",Data!$H$2:$H$66,"&gt;1999")</f>
        <v>0.8</v>
      </c>
      <c r="N184">
        <f>COUNTIFS(Data!$D$2:$D$66,"AGI",Data!$M$2:$M$66,"&lt;"&amp;'Cumulative distributions'!$A184)/COUNTIFS(Data!$M$2:$M$66,"&gt;0",Data!$D$2:$D$66,"AGI")</f>
        <v>1</v>
      </c>
      <c r="O184">
        <f>COUNTIFS(Data!$D$2:$D$66,"AI",Data!$M$2:$M$66,"&lt;"&amp;'Cumulative distributions'!$A184)/COUNTIFS(Data!$M$2:$M$66,"&gt;0",Data!$D$2:$D$66,"AI")</f>
        <v>0.9545454545454546</v>
      </c>
      <c r="P184">
        <f>COUNTIFS(Data!$D$2:$D$66,"Futurist",Data!$M$2:$M$66,"&lt;"&amp;'Cumulative distributions'!$A184)/COUNTIFS(Data!$M$2:$M$66,"&gt;0",Data!$D$2:$D$66,"Futurist")</f>
        <v>0.8</v>
      </c>
      <c r="Q184">
        <f>COUNTIFS(Data!$D$2:$D$66,"Other",Data!$M$2:$M$66,"&lt;"&amp;'Cumulative distributions'!$A184)/COUNTIFS(Data!$M$2:$M$66,"&gt;0",Data!$D$2:$D$66,"Other")</f>
        <v>0.875</v>
      </c>
      <c r="S184">
        <f>COUNTIFS(Data!$H$2:$H$66,"&lt;2000",Data!$M$2:$M$66,"&lt;"&amp;'Cumulative distributions'!$A184)/COUNTIFS(Data!$M$2:$M$66,"&gt;0",Data!$H$2:$H$66,"&lt;2000")</f>
        <v>0.8888888888888888</v>
      </c>
      <c r="T184">
        <f>COUNTIFS(Data!$H$2:$H$66,"&gt;1999",Data!$M$2:$M$66,"&lt;"&amp;'Cumulative distributions'!$A184)/COUNTIFS(Data!$M$2:$M$66,"&gt;0",Data!$H$2:$H$66,"&gt;1999")</f>
        <v>0.925</v>
      </c>
      <c r="V184">
        <f>COUNTIFS(Data!$AD$2:$AD$66,1,Data!$H$2:$H$66,"&gt;1999",Data!$M$2:$M$66,"&lt;"&amp;'Cumulative distributions'!$A184)/COUNTIFS(Data!$M$2:$M$66,"&gt;0",Data!$AD$2:$AD$66,1,Data!$H$2:$H$66,"&gt;1999")</f>
        <v>0.9545454545454546</v>
      </c>
      <c r="W184">
        <f>COUNTIFS(Data!$AD$2:$AD$66,0,Data!$H$2:$H$66,"&gt;1999",Data!$M$2:$M$66,"&lt;"&amp;'Cumulative distributions'!$A184)/COUNTIFS(Data!$M$2:$M$66,"&gt;0",Data!$AD$2:$AD$66,0,Data!$H$2:$H$66,"&gt;1999")</f>
        <v>0.9090909090909091</v>
      </c>
      <c r="AH184">
        <f t="shared" si="2"/>
        <v>2026</v>
      </c>
    </row>
    <row r="185" spans="1:34" ht="12.75">
      <c r="A185">
        <v>2143</v>
      </c>
      <c r="B185">
        <f>COUNTIF(Data!$M$2:$M$66,"&lt;"&amp;A185)/COUNT(Data!$M$2:$M$66)</f>
        <v>0.9137931034482759</v>
      </c>
      <c r="C185">
        <f>COUNTIF(Data!$L$2:$L$66,"&lt;"&amp;A185)/COUNT(Data!$L$2:$L$66)</f>
        <v>0.9056603773584906</v>
      </c>
      <c r="E185">
        <f>COUNTIFS(Data!$D$2:$D$66,"AI",Data!$H$2:$H$66,"&lt;2000",Data!$M$2:$M$66,"&lt;"&amp;'Cumulative distributions'!$A185)/COUNTIFS(Data!$M$2:$M$66,"&gt;0",Data!$D$2:$D$66,"AI",Data!$H$2:$H$66,"&lt;2000")</f>
        <v>1</v>
      </c>
      <c r="F185">
        <f>COUNTIFS(Data!$D$2:$D$66,"AI",Data!$H$2:$H$66,"&gt;1999",Data!$M$2:$M$66,"&lt;"&amp;'Cumulative distributions'!$A185)/COUNTIFS(Data!$M$2:$M$66,"&gt;0",Data!$D$2:$D$66,"AI",Data!$H$2:$H$66,"&gt;1999")</f>
        <v>0.9333333333333333</v>
      </c>
      <c r="G185" t="e">
        <f>COUNTIFS(Data!$D$2:$D$66,"AGI",Data!$H$2:$H$66,"&lt;2000",Data!$M$2:$M$66,"&lt;"&amp;'Cumulative distributions'!$A185)/COUNTIFS(Data!$M$2:$M$66,"&gt;0",Data!$D$2:$D$66,"AGI",Data!$H$2:$H$66,"&lt;2000")</f>
        <v>#DIV/0!</v>
      </c>
      <c r="H185">
        <f>COUNTIFS(Data!$D$2:$D$66,"AGI",Data!$H$2:$H$66,"&gt;1999",Data!$M$2:$M$66,"&lt;"&amp;'Cumulative distributions'!$A185)/COUNTIFS(Data!$M$2:$M$66,"&gt;0",Data!$D$2:$D$66,"AGI",Data!$H$2:$H$66,"&gt;1999")</f>
        <v>1</v>
      </c>
      <c r="I185">
        <f>COUNTIFS(Data!$D$2:$D$66,"Futurist",Data!$H$2:$H$66,"&lt;2000",Data!$M$2:$M$66,"&lt;"&amp;'Cumulative distributions'!$A185)/COUNTIFS(Data!$M$2:$M$66,"&gt;0",Data!$D$2:$D$66,"Futurist",Data!$H$2:$H$66,"&lt;2000")</f>
        <v>0.75</v>
      </c>
      <c r="J185">
        <f>COUNTIFS(Data!$D$2:$D$66,"Futurist",Data!$H$2:$H$66,"&gt;1999",Data!$M$2:$M$66,"&lt;"&amp;'Cumulative distributions'!$A185)/COUNTIFS(Data!$M$2:$M$66,"&gt;0",Data!$D$2:$D$66,"Futurist",Data!$H$2:$H$66,"&gt;1999")</f>
        <v>0.8571428571428571</v>
      </c>
      <c r="K185">
        <f>COUNTIFS(Data!$D$2:$D$66,"Other",Data!$H$2:$H$66,"&lt;2000",Data!$M$2:$M$66,"&lt;"&amp;'Cumulative distributions'!$A185)/COUNTIFS(Data!$M$2:$M$66,"&gt;0",Data!$D$2:$D$66,"Other",Data!$H$2:$H$66,"&lt;2000")</f>
        <v>1</v>
      </c>
      <c r="L185">
        <f>COUNTIFS(Data!$D$2:$D$66,"Other",Data!$H$2:$H$66,"&gt;1999",Data!$M$2:$M$66,"&lt;"&amp;'Cumulative distributions'!$A185)/COUNTIFS(Data!$M$2:$M$66,"&gt;0",Data!$D$2:$D$66,"Other",Data!$H$2:$H$66,"&gt;1999")</f>
        <v>0.8</v>
      </c>
      <c r="N185">
        <f>COUNTIFS(Data!$D$2:$D$66,"AGI",Data!$M$2:$M$66,"&lt;"&amp;'Cumulative distributions'!$A185)/COUNTIFS(Data!$M$2:$M$66,"&gt;0",Data!$D$2:$D$66,"AGI")</f>
        <v>1</v>
      </c>
      <c r="O185">
        <f>COUNTIFS(Data!$D$2:$D$66,"AI",Data!$M$2:$M$66,"&lt;"&amp;'Cumulative distributions'!$A185)/COUNTIFS(Data!$M$2:$M$66,"&gt;0",Data!$D$2:$D$66,"AI")</f>
        <v>0.9545454545454546</v>
      </c>
      <c r="P185">
        <f>COUNTIFS(Data!$D$2:$D$66,"Futurist",Data!$M$2:$M$66,"&lt;"&amp;'Cumulative distributions'!$A185)/COUNTIFS(Data!$M$2:$M$66,"&gt;0",Data!$D$2:$D$66,"Futurist")</f>
        <v>0.8</v>
      </c>
      <c r="Q185">
        <f>COUNTIFS(Data!$D$2:$D$66,"Other",Data!$M$2:$M$66,"&lt;"&amp;'Cumulative distributions'!$A185)/COUNTIFS(Data!$M$2:$M$66,"&gt;0",Data!$D$2:$D$66,"Other")</f>
        <v>0.875</v>
      </c>
      <c r="S185">
        <f>COUNTIFS(Data!$H$2:$H$66,"&lt;2000",Data!$M$2:$M$66,"&lt;"&amp;'Cumulative distributions'!$A185)/COUNTIFS(Data!$M$2:$M$66,"&gt;0",Data!$H$2:$H$66,"&lt;2000")</f>
        <v>0.8888888888888888</v>
      </c>
      <c r="T185">
        <f>COUNTIFS(Data!$H$2:$H$66,"&gt;1999",Data!$M$2:$M$66,"&lt;"&amp;'Cumulative distributions'!$A185)/COUNTIFS(Data!$M$2:$M$66,"&gt;0",Data!$H$2:$H$66,"&gt;1999")</f>
        <v>0.925</v>
      </c>
      <c r="V185">
        <f>COUNTIFS(Data!$AD$2:$AD$66,1,Data!$H$2:$H$66,"&gt;1999",Data!$M$2:$M$66,"&lt;"&amp;'Cumulative distributions'!$A185)/COUNTIFS(Data!$M$2:$M$66,"&gt;0",Data!$AD$2:$AD$66,1,Data!$H$2:$H$66,"&gt;1999")</f>
        <v>0.9545454545454546</v>
      </c>
      <c r="W185">
        <f>COUNTIFS(Data!$AD$2:$AD$66,0,Data!$H$2:$H$66,"&gt;1999",Data!$M$2:$M$66,"&lt;"&amp;'Cumulative distributions'!$A185)/COUNTIFS(Data!$M$2:$M$66,"&gt;0",Data!$AD$2:$AD$66,0,Data!$H$2:$H$66,"&gt;1999")</f>
        <v>0.9090909090909091</v>
      </c>
      <c r="AH185">
        <f t="shared" si="2"/>
        <v>2026</v>
      </c>
    </row>
    <row r="186" spans="1:34" ht="12.75">
      <c r="A186">
        <v>2144</v>
      </c>
      <c r="B186">
        <f>COUNTIF(Data!$M$2:$M$66,"&lt;"&amp;A186)/COUNT(Data!$M$2:$M$66)</f>
        <v>0.9137931034482759</v>
      </c>
      <c r="C186">
        <f>COUNTIF(Data!$L$2:$L$66,"&lt;"&amp;A186)/COUNT(Data!$L$2:$L$66)</f>
        <v>0.9056603773584906</v>
      </c>
      <c r="E186">
        <f>COUNTIFS(Data!$D$2:$D$66,"AI",Data!$H$2:$H$66,"&lt;2000",Data!$M$2:$M$66,"&lt;"&amp;'Cumulative distributions'!$A186)/COUNTIFS(Data!$M$2:$M$66,"&gt;0",Data!$D$2:$D$66,"AI",Data!$H$2:$H$66,"&lt;2000")</f>
        <v>1</v>
      </c>
      <c r="F186">
        <f>COUNTIFS(Data!$D$2:$D$66,"AI",Data!$H$2:$H$66,"&gt;1999",Data!$M$2:$M$66,"&lt;"&amp;'Cumulative distributions'!$A186)/COUNTIFS(Data!$M$2:$M$66,"&gt;0",Data!$D$2:$D$66,"AI",Data!$H$2:$H$66,"&gt;1999")</f>
        <v>0.9333333333333333</v>
      </c>
      <c r="G186" t="e">
        <f>COUNTIFS(Data!$D$2:$D$66,"AGI",Data!$H$2:$H$66,"&lt;2000",Data!$M$2:$M$66,"&lt;"&amp;'Cumulative distributions'!$A186)/COUNTIFS(Data!$M$2:$M$66,"&gt;0",Data!$D$2:$D$66,"AGI",Data!$H$2:$H$66,"&lt;2000")</f>
        <v>#DIV/0!</v>
      </c>
      <c r="H186">
        <f>COUNTIFS(Data!$D$2:$D$66,"AGI",Data!$H$2:$H$66,"&gt;1999",Data!$M$2:$M$66,"&lt;"&amp;'Cumulative distributions'!$A186)/COUNTIFS(Data!$M$2:$M$66,"&gt;0",Data!$D$2:$D$66,"AGI",Data!$H$2:$H$66,"&gt;1999")</f>
        <v>1</v>
      </c>
      <c r="I186">
        <f>COUNTIFS(Data!$D$2:$D$66,"Futurist",Data!$H$2:$H$66,"&lt;2000",Data!$M$2:$M$66,"&lt;"&amp;'Cumulative distributions'!$A186)/COUNTIFS(Data!$M$2:$M$66,"&gt;0",Data!$D$2:$D$66,"Futurist",Data!$H$2:$H$66,"&lt;2000")</f>
        <v>0.75</v>
      </c>
      <c r="J186">
        <f>COUNTIFS(Data!$D$2:$D$66,"Futurist",Data!$H$2:$H$66,"&gt;1999",Data!$M$2:$M$66,"&lt;"&amp;'Cumulative distributions'!$A186)/COUNTIFS(Data!$M$2:$M$66,"&gt;0",Data!$D$2:$D$66,"Futurist",Data!$H$2:$H$66,"&gt;1999")</f>
        <v>0.8571428571428571</v>
      </c>
      <c r="K186">
        <f>COUNTIFS(Data!$D$2:$D$66,"Other",Data!$H$2:$H$66,"&lt;2000",Data!$M$2:$M$66,"&lt;"&amp;'Cumulative distributions'!$A186)/COUNTIFS(Data!$M$2:$M$66,"&gt;0",Data!$D$2:$D$66,"Other",Data!$H$2:$H$66,"&lt;2000")</f>
        <v>1</v>
      </c>
      <c r="L186">
        <f>COUNTIFS(Data!$D$2:$D$66,"Other",Data!$H$2:$H$66,"&gt;1999",Data!$M$2:$M$66,"&lt;"&amp;'Cumulative distributions'!$A186)/COUNTIFS(Data!$M$2:$M$66,"&gt;0",Data!$D$2:$D$66,"Other",Data!$H$2:$H$66,"&gt;1999")</f>
        <v>0.8</v>
      </c>
      <c r="N186">
        <f>COUNTIFS(Data!$D$2:$D$66,"AGI",Data!$M$2:$M$66,"&lt;"&amp;'Cumulative distributions'!$A186)/COUNTIFS(Data!$M$2:$M$66,"&gt;0",Data!$D$2:$D$66,"AGI")</f>
        <v>1</v>
      </c>
      <c r="O186">
        <f>COUNTIFS(Data!$D$2:$D$66,"AI",Data!$M$2:$M$66,"&lt;"&amp;'Cumulative distributions'!$A186)/COUNTIFS(Data!$M$2:$M$66,"&gt;0",Data!$D$2:$D$66,"AI")</f>
        <v>0.9545454545454546</v>
      </c>
      <c r="P186">
        <f>COUNTIFS(Data!$D$2:$D$66,"Futurist",Data!$M$2:$M$66,"&lt;"&amp;'Cumulative distributions'!$A186)/COUNTIFS(Data!$M$2:$M$66,"&gt;0",Data!$D$2:$D$66,"Futurist")</f>
        <v>0.8</v>
      </c>
      <c r="Q186">
        <f>COUNTIFS(Data!$D$2:$D$66,"Other",Data!$M$2:$M$66,"&lt;"&amp;'Cumulative distributions'!$A186)/COUNTIFS(Data!$M$2:$M$66,"&gt;0",Data!$D$2:$D$66,"Other")</f>
        <v>0.875</v>
      </c>
      <c r="S186">
        <f>COUNTIFS(Data!$H$2:$H$66,"&lt;2000",Data!$M$2:$M$66,"&lt;"&amp;'Cumulative distributions'!$A186)/COUNTIFS(Data!$M$2:$M$66,"&gt;0",Data!$H$2:$H$66,"&lt;2000")</f>
        <v>0.8888888888888888</v>
      </c>
      <c r="T186">
        <f>COUNTIFS(Data!$H$2:$H$66,"&gt;1999",Data!$M$2:$M$66,"&lt;"&amp;'Cumulative distributions'!$A186)/COUNTIFS(Data!$M$2:$M$66,"&gt;0",Data!$H$2:$H$66,"&gt;1999")</f>
        <v>0.925</v>
      </c>
      <c r="V186">
        <f>COUNTIFS(Data!$AD$2:$AD$66,1,Data!$H$2:$H$66,"&gt;1999",Data!$M$2:$M$66,"&lt;"&amp;'Cumulative distributions'!$A186)/COUNTIFS(Data!$M$2:$M$66,"&gt;0",Data!$AD$2:$AD$66,1,Data!$H$2:$H$66,"&gt;1999")</f>
        <v>0.9545454545454546</v>
      </c>
      <c r="W186">
        <f>COUNTIFS(Data!$AD$2:$AD$66,0,Data!$H$2:$H$66,"&gt;1999",Data!$M$2:$M$66,"&lt;"&amp;'Cumulative distributions'!$A186)/COUNTIFS(Data!$M$2:$M$66,"&gt;0",Data!$AD$2:$AD$66,0,Data!$H$2:$H$66,"&gt;1999")</f>
        <v>0.9090909090909091</v>
      </c>
      <c r="AH186">
        <f t="shared" si="2"/>
        <v>2026</v>
      </c>
    </row>
    <row r="187" spans="1:34" ht="12.75">
      <c r="A187">
        <v>2145</v>
      </c>
      <c r="B187">
        <f>COUNTIF(Data!$M$2:$M$66,"&lt;"&amp;A187)/COUNT(Data!$M$2:$M$66)</f>
        <v>0.9137931034482759</v>
      </c>
      <c r="C187">
        <f>COUNTIF(Data!$L$2:$L$66,"&lt;"&amp;A187)/COUNT(Data!$L$2:$L$66)</f>
        <v>0.9056603773584906</v>
      </c>
      <c r="E187">
        <f>COUNTIFS(Data!$D$2:$D$66,"AI",Data!$H$2:$H$66,"&lt;2000",Data!$M$2:$M$66,"&lt;"&amp;'Cumulative distributions'!$A187)/COUNTIFS(Data!$M$2:$M$66,"&gt;0",Data!$D$2:$D$66,"AI",Data!$H$2:$H$66,"&lt;2000")</f>
        <v>1</v>
      </c>
      <c r="F187">
        <f>COUNTIFS(Data!$D$2:$D$66,"AI",Data!$H$2:$H$66,"&gt;1999",Data!$M$2:$M$66,"&lt;"&amp;'Cumulative distributions'!$A187)/COUNTIFS(Data!$M$2:$M$66,"&gt;0",Data!$D$2:$D$66,"AI",Data!$H$2:$H$66,"&gt;1999")</f>
        <v>0.9333333333333333</v>
      </c>
      <c r="G187" t="e">
        <f>COUNTIFS(Data!$D$2:$D$66,"AGI",Data!$H$2:$H$66,"&lt;2000",Data!$M$2:$M$66,"&lt;"&amp;'Cumulative distributions'!$A187)/COUNTIFS(Data!$M$2:$M$66,"&gt;0",Data!$D$2:$D$66,"AGI",Data!$H$2:$H$66,"&lt;2000")</f>
        <v>#DIV/0!</v>
      </c>
      <c r="H187">
        <f>COUNTIFS(Data!$D$2:$D$66,"AGI",Data!$H$2:$H$66,"&gt;1999",Data!$M$2:$M$66,"&lt;"&amp;'Cumulative distributions'!$A187)/COUNTIFS(Data!$M$2:$M$66,"&gt;0",Data!$D$2:$D$66,"AGI",Data!$H$2:$H$66,"&gt;1999")</f>
        <v>1</v>
      </c>
      <c r="I187">
        <f>COUNTIFS(Data!$D$2:$D$66,"Futurist",Data!$H$2:$H$66,"&lt;2000",Data!$M$2:$M$66,"&lt;"&amp;'Cumulative distributions'!$A187)/COUNTIFS(Data!$M$2:$M$66,"&gt;0",Data!$D$2:$D$66,"Futurist",Data!$H$2:$H$66,"&lt;2000")</f>
        <v>0.75</v>
      </c>
      <c r="J187">
        <f>COUNTIFS(Data!$D$2:$D$66,"Futurist",Data!$H$2:$H$66,"&gt;1999",Data!$M$2:$M$66,"&lt;"&amp;'Cumulative distributions'!$A187)/COUNTIFS(Data!$M$2:$M$66,"&gt;0",Data!$D$2:$D$66,"Futurist",Data!$H$2:$H$66,"&gt;1999")</f>
        <v>0.8571428571428571</v>
      </c>
      <c r="K187">
        <f>COUNTIFS(Data!$D$2:$D$66,"Other",Data!$H$2:$H$66,"&lt;2000",Data!$M$2:$M$66,"&lt;"&amp;'Cumulative distributions'!$A187)/COUNTIFS(Data!$M$2:$M$66,"&gt;0",Data!$D$2:$D$66,"Other",Data!$H$2:$H$66,"&lt;2000")</f>
        <v>1</v>
      </c>
      <c r="L187">
        <f>COUNTIFS(Data!$D$2:$D$66,"Other",Data!$H$2:$H$66,"&gt;1999",Data!$M$2:$M$66,"&lt;"&amp;'Cumulative distributions'!$A187)/COUNTIFS(Data!$M$2:$M$66,"&gt;0",Data!$D$2:$D$66,"Other",Data!$H$2:$H$66,"&gt;1999")</f>
        <v>0.8</v>
      </c>
      <c r="N187">
        <f>COUNTIFS(Data!$D$2:$D$66,"AGI",Data!$M$2:$M$66,"&lt;"&amp;'Cumulative distributions'!$A187)/COUNTIFS(Data!$M$2:$M$66,"&gt;0",Data!$D$2:$D$66,"AGI")</f>
        <v>1</v>
      </c>
      <c r="O187">
        <f>COUNTIFS(Data!$D$2:$D$66,"AI",Data!$M$2:$M$66,"&lt;"&amp;'Cumulative distributions'!$A187)/COUNTIFS(Data!$M$2:$M$66,"&gt;0",Data!$D$2:$D$66,"AI")</f>
        <v>0.9545454545454546</v>
      </c>
      <c r="P187">
        <f>COUNTIFS(Data!$D$2:$D$66,"Futurist",Data!$M$2:$M$66,"&lt;"&amp;'Cumulative distributions'!$A187)/COUNTIFS(Data!$M$2:$M$66,"&gt;0",Data!$D$2:$D$66,"Futurist")</f>
        <v>0.8</v>
      </c>
      <c r="Q187">
        <f>COUNTIFS(Data!$D$2:$D$66,"Other",Data!$M$2:$M$66,"&lt;"&amp;'Cumulative distributions'!$A187)/COUNTIFS(Data!$M$2:$M$66,"&gt;0",Data!$D$2:$D$66,"Other")</f>
        <v>0.875</v>
      </c>
      <c r="S187">
        <f>COUNTIFS(Data!$H$2:$H$66,"&lt;2000",Data!$M$2:$M$66,"&lt;"&amp;'Cumulative distributions'!$A187)/COUNTIFS(Data!$M$2:$M$66,"&gt;0",Data!$H$2:$H$66,"&lt;2000")</f>
        <v>0.8888888888888888</v>
      </c>
      <c r="T187">
        <f>COUNTIFS(Data!$H$2:$H$66,"&gt;1999",Data!$M$2:$M$66,"&lt;"&amp;'Cumulative distributions'!$A187)/COUNTIFS(Data!$M$2:$M$66,"&gt;0",Data!$H$2:$H$66,"&gt;1999")</f>
        <v>0.925</v>
      </c>
      <c r="V187">
        <f>COUNTIFS(Data!$AD$2:$AD$66,1,Data!$H$2:$H$66,"&gt;1999",Data!$M$2:$M$66,"&lt;"&amp;'Cumulative distributions'!$A187)/COUNTIFS(Data!$M$2:$M$66,"&gt;0",Data!$AD$2:$AD$66,1,Data!$H$2:$H$66,"&gt;1999")</f>
        <v>0.9545454545454546</v>
      </c>
      <c r="W187">
        <f>COUNTIFS(Data!$AD$2:$AD$66,0,Data!$H$2:$H$66,"&gt;1999",Data!$M$2:$M$66,"&lt;"&amp;'Cumulative distributions'!$A187)/COUNTIFS(Data!$M$2:$M$66,"&gt;0",Data!$AD$2:$AD$66,0,Data!$H$2:$H$66,"&gt;1999")</f>
        <v>0.9090909090909091</v>
      </c>
      <c r="AH187">
        <f t="shared" si="2"/>
        <v>2026</v>
      </c>
    </row>
    <row r="188" spans="1:34" ht="12.75">
      <c r="A188">
        <v>2146</v>
      </c>
      <c r="B188">
        <f>COUNTIF(Data!$M$2:$M$66,"&lt;"&amp;A188)/COUNT(Data!$M$2:$M$66)</f>
        <v>0.9137931034482759</v>
      </c>
      <c r="C188">
        <f>COUNTIF(Data!$L$2:$L$66,"&lt;"&amp;A188)/COUNT(Data!$L$2:$L$66)</f>
        <v>0.9056603773584906</v>
      </c>
      <c r="E188">
        <f>COUNTIFS(Data!$D$2:$D$66,"AI",Data!$H$2:$H$66,"&lt;2000",Data!$M$2:$M$66,"&lt;"&amp;'Cumulative distributions'!$A188)/COUNTIFS(Data!$M$2:$M$66,"&gt;0",Data!$D$2:$D$66,"AI",Data!$H$2:$H$66,"&lt;2000")</f>
        <v>1</v>
      </c>
      <c r="F188">
        <f>COUNTIFS(Data!$D$2:$D$66,"AI",Data!$H$2:$H$66,"&gt;1999",Data!$M$2:$M$66,"&lt;"&amp;'Cumulative distributions'!$A188)/COUNTIFS(Data!$M$2:$M$66,"&gt;0",Data!$D$2:$D$66,"AI",Data!$H$2:$H$66,"&gt;1999")</f>
        <v>0.9333333333333333</v>
      </c>
      <c r="G188" t="e">
        <f>COUNTIFS(Data!$D$2:$D$66,"AGI",Data!$H$2:$H$66,"&lt;2000",Data!$M$2:$M$66,"&lt;"&amp;'Cumulative distributions'!$A188)/COUNTIFS(Data!$M$2:$M$66,"&gt;0",Data!$D$2:$D$66,"AGI",Data!$H$2:$H$66,"&lt;2000")</f>
        <v>#DIV/0!</v>
      </c>
      <c r="H188">
        <f>COUNTIFS(Data!$D$2:$D$66,"AGI",Data!$H$2:$H$66,"&gt;1999",Data!$M$2:$M$66,"&lt;"&amp;'Cumulative distributions'!$A188)/COUNTIFS(Data!$M$2:$M$66,"&gt;0",Data!$D$2:$D$66,"AGI",Data!$H$2:$H$66,"&gt;1999")</f>
        <v>1</v>
      </c>
      <c r="I188">
        <f>COUNTIFS(Data!$D$2:$D$66,"Futurist",Data!$H$2:$H$66,"&lt;2000",Data!$M$2:$M$66,"&lt;"&amp;'Cumulative distributions'!$A188)/COUNTIFS(Data!$M$2:$M$66,"&gt;0",Data!$D$2:$D$66,"Futurist",Data!$H$2:$H$66,"&lt;2000")</f>
        <v>0.75</v>
      </c>
      <c r="J188">
        <f>COUNTIFS(Data!$D$2:$D$66,"Futurist",Data!$H$2:$H$66,"&gt;1999",Data!$M$2:$M$66,"&lt;"&amp;'Cumulative distributions'!$A188)/COUNTIFS(Data!$M$2:$M$66,"&gt;0",Data!$D$2:$D$66,"Futurist",Data!$H$2:$H$66,"&gt;1999")</f>
        <v>0.8571428571428571</v>
      </c>
      <c r="K188">
        <f>COUNTIFS(Data!$D$2:$D$66,"Other",Data!$H$2:$H$66,"&lt;2000",Data!$M$2:$M$66,"&lt;"&amp;'Cumulative distributions'!$A188)/COUNTIFS(Data!$M$2:$M$66,"&gt;0",Data!$D$2:$D$66,"Other",Data!$H$2:$H$66,"&lt;2000")</f>
        <v>1</v>
      </c>
      <c r="L188">
        <f>COUNTIFS(Data!$D$2:$D$66,"Other",Data!$H$2:$H$66,"&gt;1999",Data!$M$2:$M$66,"&lt;"&amp;'Cumulative distributions'!$A188)/COUNTIFS(Data!$M$2:$M$66,"&gt;0",Data!$D$2:$D$66,"Other",Data!$H$2:$H$66,"&gt;1999")</f>
        <v>0.8</v>
      </c>
      <c r="N188">
        <f>COUNTIFS(Data!$D$2:$D$66,"AGI",Data!$M$2:$M$66,"&lt;"&amp;'Cumulative distributions'!$A188)/COUNTIFS(Data!$M$2:$M$66,"&gt;0",Data!$D$2:$D$66,"AGI")</f>
        <v>1</v>
      </c>
      <c r="O188">
        <f>COUNTIFS(Data!$D$2:$D$66,"AI",Data!$M$2:$M$66,"&lt;"&amp;'Cumulative distributions'!$A188)/COUNTIFS(Data!$M$2:$M$66,"&gt;0",Data!$D$2:$D$66,"AI")</f>
        <v>0.9545454545454546</v>
      </c>
      <c r="P188">
        <f>COUNTIFS(Data!$D$2:$D$66,"Futurist",Data!$M$2:$M$66,"&lt;"&amp;'Cumulative distributions'!$A188)/COUNTIFS(Data!$M$2:$M$66,"&gt;0",Data!$D$2:$D$66,"Futurist")</f>
        <v>0.8</v>
      </c>
      <c r="Q188">
        <f>COUNTIFS(Data!$D$2:$D$66,"Other",Data!$M$2:$M$66,"&lt;"&amp;'Cumulative distributions'!$A188)/COUNTIFS(Data!$M$2:$M$66,"&gt;0",Data!$D$2:$D$66,"Other")</f>
        <v>0.875</v>
      </c>
      <c r="S188">
        <f>COUNTIFS(Data!$H$2:$H$66,"&lt;2000",Data!$M$2:$M$66,"&lt;"&amp;'Cumulative distributions'!$A188)/COUNTIFS(Data!$M$2:$M$66,"&gt;0",Data!$H$2:$H$66,"&lt;2000")</f>
        <v>0.8888888888888888</v>
      </c>
      <c r="T188">
        <f>COUNTIFS(Data!$H$2:$H$66,"&gt;1999",Data!$M$2:$M$66,"&lt;"&amp;'Cumulative distributions'!$A188)/COUNTIFS(Data!$M$2:$M$66,"&gt;0",Data!$H$2:$H$66,"&gt;1999")</f>
        <v>0.925</v>
      </c>
      <c r="V188">
        <f>COUNTIFS(Data!$AD$2:$AD$66,1,Data!$H$2:$H$66,"&gt;1999",Data!$M$2:$M$66,"&lt;"&amp;'Cumulative distributions'!$A188)/COUNTIFS(Data!$M$2:$M$66,"&gt;0",Data!$AD$2:$AD$66,1,Data!$H$2:$H$66,"&gt;1999")</f>
        <v>0.9545454545454546</v>
      </c>
      <c r="W188">
        <f>COUNTIFS(Data!$AD$2:$AD$66,0,Data!$H$2:$H$66,"&gt;1999",Data!$M$2:$M$66,"&lt;"&amp;'Cumulative distributions'!$A188)/COUNTIFS(Data!$M$2:$M$66,"&gt;0",Data!$AD$2:$AD$66,0,Data!$H$2:$H$66,"&gt;1999")</f>
        <v>0.9090909090909091</v>
      </c>
      <c r="AH188">
        <f t="shared" si="2"/>
        <v>2026</v>
      </c>
    </row>
    <row r="189" spans="1:34" ht="12.75">
      <c r="A189">
        <v>2147</v>
      </c>
      <c r="B189">
        <f>COUNTIF(Data!$M$2:$M$66,"&lt;"&amp;A189)/COUNT(Data!$M$2:$M$66)</f>
        <v>0.9137931034482759</v>
      </c>
      <c r="C189">
        <f>COUNTIF(Data!$L$2:$L$66,"&lt;"&amp;A189)/COUNT(Data!$L$2:$L$66)</f>
        <v>0.9056603773584906</v>
      </c>
      <c r="E189">
        <f>COUNTIFS(Data!$D$2:$D$66,"AI",Data!$H$2:$H$66,"&lt;2000",Data!$M$2:$M$66,"&lt;"&amp;'Cumulative distributions'!$A189)/COUNTIFS(Data!$M$2:$M$66,"&gt;0",Data!$D$2:$D$66,"AI",Data!$H$2:$H$66,"&lt;2000")</f>
        <v>1</v>
      </c>
      <c r="F189">
        <f>COUNTIFS(Data!$D$2:$D$66,"AI",Data!$H$2:$H$66,"&gt;1999",Data!$M$2:$M$66,"&lt;"&amp;'Cumulative distributions'!$A189)/COUNTIFS(Data!$M$2:$M$66,"&gt;0",Data!$D$2:$D$66,"AI",Data!$H$2:$H$66,"&gt;1999")</f>
        <v>0.9333333333333333</v>
      </c>
      <c r="G189" t="e">
        <f>COUNTIFS(Data!$D$2:$D$66,"AGI",Data!$H$2:$H$66,"&lt;2000",Data!$M$2:$M$66,"&lt;"&amp;'Cumulative distributions'!$A189)/COUNTIFS(Data!$M$2:$M$66,"&gt;0",Data!$D$2:$D$66,"AGI",Data!$H$2:$H$66,"&lt;2000")</f>
        <v>#DIV/0!</v>
      </c>
      <c r="H189">
        <f>COUNTIFS(Data!$D$2:$D$66,"AGI",Data!$H$2:$H$66,"&gt;1999",Data!$M$2:$M$66,"&lt;"&amp;'Cumulative distributions'!$A189)/COUNTIFS(Data!$M$2:$M$66,"&gt;0",Data!$D$2:$D$66,"AGI",Data!$H$2:$H$66,"&gt;1999")</f>
        <v>1</v>
      </c>
      <c r="I189">
        <f>COUNTIFS(Data!$D$2:$D$66,"Futurist",Data!$H$2:$H$66,"&lt;2000",Data!$M$2:$M$66,"&lt;"&amp;'Cumulative distributions'!$A189)/COUNTIFS(Data!$M$2:$M$66,"&gt;0",Data!$D$2:$D$66,"Futurist",Data!$H$2:$H$66,"&lt;2000")</f>
        <v>0.75</v>
      </c>
      <c r="J189">
        <f>COUNTIFS(Data!$D$2:$D$66,"Futurist",Data!$H$2:$H$66,"&gt;1999",Data!$M$2:$M$66,"&lt;"&amp;'Cumulative distributions'!$A189)/COUNTIFS(Data!$M$2:$M$66,"&gt;0",Data!$D$2:$D$66,"Futurist",Data!$H$2:$H$66,"&gt;1999")</f>
        <v>0.8571428571428571</v>
      </c>
      <c r="K189">
        <f>COUNTIFS(Data!$D$2:$D$66,"Other",Data!$H$2:$H$66,"&lt;2000",Data!$M$2:$M$66,"&lt;"&amp;'Cumulative distributions'!$A189)/COUNTIFS(Data!$M$2:$M$66,"&gt;0",Data!$D$2:$D$66,"Other",Data!$H$2:$H$66,"&lt;2000")</f>
        <v>1</v>
      </c>
      <c r="L189">
        <f>COUNTIFS(Data!$D$2:$D$66,"Other",Data!$H$2:$H$66,"&gt;1999",Data!$M$2:$M$66,"&lt;"&amp;'Cumulative distributions'!$A189)/COUNTIFS(Data!$M$2:$M$66,"&gt;0",Data!$D$2:$D$66,"Other",Data!$H$2:$H$66,"&gt;1999")</f>
        <v>0.8</v>
      </c>
      <c r="N189">
        <f>COUNTIFS(Data!$D$2:$D$66,"AGI",Data!$M$2:$M$66,"&lt;"&amp;'Cumulative distributions'!$A189)/COUNTIFS(Data!$M$2:$M$66,"&gt;0",Data!$D$2:$D$66,"AGI")</f>
        <v>1</v>
      </c>
      <c r="O189">
        <f>COUNTIFS(Data!$D$2:$D$66,"AI",Data!$M$2:$M$66,"&lt;"&amp;'Cumulative distributions'!$A189)/COUNTIFS(Data!$M$2:$M$66,"&gt;0",Data!$D$2:$D$66,"AI")</f>
        <v>0.9545454545454546</v>
      </c>
      <c r="P189">
        <f>COUNTIFS(Data!$D$2:$D$66,"Futurist",Data!$M$2:$M$66,"&lt;"&amp;'Cumulative distributions'!$A189)/COUNTIFS(Data!$M$2:$M$66,"&gt;0",Data!$D$2:$D$66,"Futurist")</f>
        <v>0.8</v>
      </c>
      <c r="Q189">
        <f>COUNTIFS(Data!$D$2:$D$66,"Other",Data!$M$2:$M$66,"&lt;"&amp;'Cumulative distributions'!$A189)/COUNTIFS(Data!$M$2:$M$66,"&gt;0",Data!$D$2:$D$66,"Other")</f>
        <v>0.875</v>
      </c>
      <c r="S189">
        <f>COUNTIFS(Data!$H$2:$H$66,"&lt;2000",Data!$M$2:$M$66,"&lt;"&amp;'Cumulative distributions'!$A189)/COUNTIFS(Data!$M$2:$M$66,"&gt;0",Data!$H$2:$H$66,"&lt;2000")</f>
        <v>0.8888888888888888</v>
      </c>
      <c r="T189">
        <f>COUNTIFS(Data!$H$2:$H$66,"&gt;1999",Data!$M$2:$M$66,"&lt;"&amp;'Cumulative distributions'!$A189)/COUNTIFS(Data!$M$2:$M$66,"&gt;0",Data!$H$2:$H$66,"&gt;1999")</f>
        <v>0.925</v>
      </c>
      <c r="V189">
        <f>COUNTIFS(Data!$AD$2:$AD$66,1,Data!$H$2:$H$66,"&gt;1999",Data!$M$2:$M$66,"&lt;"&amp;'Cumulative distributions'!$A189)/COUNTIFS(Data!$M$2:$M$66,"&gt;0",Data!$AD$2:$AD$66,1,Data!$H$2:$H$66,"&gt;1999")</f>
        <v>0.9545454545454546</v>
      </c>
      <c r="W189">
        <f>COUNTIFS(Data!$AD$2:$AD$66,0,Data!$H$2:$H$66,"&gt;1999",Data!$M$2:$M$66,"&lt;"&amp;'Cumulative distributions'!$A189)/COUNTIFS(Data!$M$2:$M$66,"&gt;0",Data!$AD$2:$AD$66,0,Data!$H$2:$H$66,"&gt;1999")</f>
        <v>0.9090909090909091</v>
      </c>
      <c r="AH189">
        <f t="shared" si="2"/>
        <v>2026</v>
      </c>
    </row>
    <row r="190" spans="1:34" ht="12.75">
      <c r="A190">
        <v>2148</v>
      </c>
      <c r="B190">
        <f>COUNTIF(Data!$M$2:$M$66,"&lt;"&amp;A190)/COUNT(Data!$M$2:$M$66)</f>
        <v>0.9137931034482759</v>
      </c>
      <c r="C190">
        <f>COUNTIF(Data!$L$2:$L$66,"&lt;"&amp;A190)/COUNT(Data!$L$2:$L$66)</f>
        <v>0.9056603773584906</v>
      </c>
      <c r="E190">
        <f>COUNTIFS(Data!$D$2:$D$66,"AI",Data!$H$2:$H$66,"&lt;2000",Data!$M$2:$M$66,"&lt;"&amp;'Cumulative distributions'!$A190)/COUNTIFS(Data!$M$2:$M$66,"&gt;0",Data!$D$2:$D$66,"AI",Data!$H$2:$H$66,"&lt;2000")</f>
        <v>1</v>
      </c>
      <c r="F190">
        <f>COUNTIFS(Data!$D$2:$D$66,"AI",Data!$H$2:$H$66,"&gt;1999",Data!$M$2:$M$66,"&lt;"&amp;'Cumulative distributions'!$A190)/COUNTIFS(Data!$M$2:$M$66,"&gt;0",Data!$D$2:$D$66,"AI",Data!$H$2:$H$66,"&gt;1999")</f>
        <v>0.9333333333333333</v>
      </c>
      <c r="G190" t="e">
        <f>COUNTIFS(Data!$D$2:$D$66,"AGI",Data!$H$2:$H$66,"&lt;2000",Data!$M$2:$M$66,"&lt;"&amp;'Cumulative distributions'!$A190)/COUNTIFS(Data!$M$2:$M$66,"&gt;0",Data!$D$2:$D$66,"AGI",Data!$H$2:$H$66,"&lt;2000")</f>
        <v>#DIV/0!</v>
      </c>
      <c r="H190">
        <f>COUNTIFS(Data!$D$2:$D$66,"AGI",Data!$H$2:$H$66,"&gt;1999",Data!$M$2:$M$66,"&lt;"&amp;'Cumulative distributions'!$A190)/COUNTIFS(Data!$M$2:$M$66,"&gt;0",Data!$D$2:$D$66,"AGI",Data!$H$2:$H$66,"&gt;1999")</f>
        <v>1</v>
      </c>
      <c r="I190">
        <f>COUNTIFS(Data!$D$2:$D$66,"Futurist",Data!$H$2:$H$66,"&lt;2000",Data!$M$2:$M$66,"&lt;"&amp;'Cumulative distributions'!$A190)/COUNTIFS(Data!$M$2:$M$66,"&gt;0",Data!$D$2:$D$66,"Futurist",Data!$H$2:$H$66,"&lt;2000")</f>
        <v>0.75</v>
      </c>
      <c r="J190">
        <f>COUNTIFS(Data!$D$2:$D$66,"Futurist",Data!$H$2:$H$66,"&gt;1999",Data!$M$2:$M$66,"&lt;"&amp;'Cumulative distributions'!$A190)/COUNTIFS(Data!$M$2:$M$66,"&gt;0",Data!$D$2:$D$66,"Futurist",Data!$H$2:$H$66,"&gt;1999")</f>
        <v>0.8571428571428571</v>
      </c>
      <c r="K190">
        <f>COUNTIFS(Data!$D$2:$D$66,"Other",Data!$H$2:$H$66,"&lt;2000",Data!$M$2:$M$66,"&lt;"&amp;'Cumulative distributions'!$A190)/COUNTIFS(Data!$M$2:$M$66,"&gt;0",Data!$D$2:$D$66,"Other",Data!$H$2:$H$66,"&lt;2000")</f>
        <v>1</v>
      </c>
      <c r="L190">
        <f>COUNTIFS(Data!$D$2:$D$66,"Other",Data!$H$2:$H$66,"&gt;1999",Data!$M$2:$M$66,"&lt;"&amp;'Cumulative distributions'!$A190)/COUNTIFS(Data!$M$2:$M$66,"&gt;0",Data!$D$2:$D$66,"Other",Data!$H$2:$H$66,"&gt;1999")</f>
        <v>0.8</v>
      </c>
      <c r="N190">
        <f>COUNTIFS(Data!$D$2:$D$66,"AGI",Data!$M$2:$M$66,"&lt;"&amp;'Cumulative distributions'!$A190)/COUNTIFS(Data!$M$2:$M$66,"&gt;0",Data!$D$2:$D$66,"AGI")</f>
        <v>1</v>
      </c>
      <c r="O190">
        <f>COUNTIFS(Data!$D$2:$D$66,"AI",Data!$M$2:$M$66,"&lt;"&amp;'Cumulative distributions'!$A190)/COUNTIFS(Data!$M$2:$M$66,"&gt;0",Data!$D$2:$D$66,"AI")</f>
        <v>0.9545454545454546</v>
      </c>
      <c r="P190">
        <f>COUNTIFS(Data!$D$2:$D$66,"Futurist",Data!$M$2:$M$66,"&lt;"&amp;'Cumulative distributions'!$A190)/COUNTIFS(Data!$M$2:$M$66,"&gt;0",Data!$D$2:$D$66,"Futurist")</f>
        <v>0.8</v>
      </c>
      <c r="Q190">
        <f>COUNTIFS(Data!$D$2:$D$66,"Other",Data!$M$2:$M$66,"&lt;"&amp;'Cumulative distributions'!$A190)/COUNTIFS(Data!$M$2:$M$66,"&gt;0",Data!$D$2:$D$66,"Other")</f>
        <v>0.875</v>
      </c>
      <c r="S190">
        <f>COUNTIFS(Data!$H$2:$H$66,"&lt;2000",Data!$M$2:$M$66,"&lt;"&amp;'Cumulative distributions'!$A190)/COUNTIFS(Data!$M$2:$M$66,"&gt;0",Data!$H$2:$H$66,"&lt;2000")</f>
        <v>0.8888888888888888</v>
      </c>
      <c r="T190">
        <f>COUNTIFS(Data!$H$2:$H$66,"&gt;1999",Data!$M$2:$M$66,"&lt;"&amp;'Cumulative distributions'!$A190)/COUNTIFS(Data!$M$2:$M$66,"&gt;0",Data!$H$2:$H$66,"&gt;1999")</f>
        <v>0.925</v>
      </c>
      <c r="V190">
        <f>COUNTIFS(Data!$AD$2:$AD$66,1,Data!$H$2:$H$66,"&gt;1999",Data!$M$2:$M$66,"&lt;"&amp;'Cumulative distributions'!$A190)/COUNTIFS(Data!$M$2:$M$66,"&gt;0",Data!$AD$2:$AD$66,1,Data!$H$2:$H$66,"&gt;1999")</f>
        <v>0.9545454545454546</v>
      </c>
      <c r="W190">
        <f>COUNTIFS(Data!$AD$2:$AD$66,0,Data!$H$2:$H$66,"&gt;1999",Data!$M$2:$M$66,"&lt;"&amp;'Cumulative distributions'!$A190)/COUNTIFS(Data!$M$2:$M$66,"&gt;0",Data!$AD$2:$AD$66,0,Data!$H$2:$H$66,"&gt;1999")</f>
        <v>0.9090909090909091</v>
      </c>
      <c r="AH190">
        <f t="shared" si="2"/>
        <v>2026</v>
      </c>
    </row>
    <row r="191" spans="1:34" ht="12.75">
      <c r="A191">
        <v>2149</v>
      </c>
      <c r="B191">
        <f>COUNTIF(Data!$M$2:$M$66,"&lt;"&amp;A191)/COUNT(Data!$M$2:$M$66)</f>
        <v>0.9137931034482759</v>
      </c>
      <c r="C191">
        <f>COUNTIF(Data!$L$2:$L$66,"&lt;"&amp;A191)/COUNT(Data!$L$2:$L$66)</f>
        <v>0.9056603773584906</v>
      </c>
      <c r="E191">
        <f>COUNTIFS(Data!$D$2:$D$66,"AI",Data!$H$2:$H$66,"&lt;2000",Data!$M$2:$M$66,"&lt;"&amp;'Cumulative distributions'!$A191)/COUNTIFS(Data!$M$2:$M$66,"&gt;0",Data!$D$2:$D$66,"AI",Data!$H$2:$H$66,"&lt;2000")</f>
        <v>1</v>
      </c>
      <c r="F191">
        <f>COUNTIFS(Data!$D$2:$D$66,"AI",Data!$H$2:$H$66,"&gt;1999",Data!$M$2:$M$66,"&lt;"&amp;'Cumulative distributions'!$A191)/COUNTIFS(Data!$M$2:$M$66,"&gt;0",Data!$D$2:$D$66,"AI",Data!$H$2:$H$66,"&gt;1999")</f>
        <v>0.9333333333333333</v>
      </c>
      <c r="G191" t="e">
        <f>COUNTIFS(Data!$D$2:$D$66,"AGI",Data!$H$2:$H$66,"&lt;2000",Data!$M$2:$M$66,"&lt;"&amp;'Cumulative distributions'!$A191)/COUNTIFS(Data!$M$2:$M$66,"&gt;0",Data!$D$2:$D$66,"AGI",Data!$H$2:$H$66,"&lt;2000")</f>
        <v>#DIV/0!</v>
      </c>
      <c r="H191">
        <f>COUNTIFS(Data!$D$2:$D$66,"AGI",Data!$H$2:$H$66,"&gt;1999",Data!$M$2:$M$66,"&lt;"&amp;'Cumulative distributions'!$A191)/COUNTIFS(Data!$M$2:$M$66,"&gt;0",Data!$D$2:$D$66,"AGI",Data!$H$2:$H$66,"&gt;1999")</f>
        <v>1</v>
      </c>
      <c r="I191">
        <f>COUNTIFS(Data!$D$2:$D$66,"Futurist",Data!$H$2:$H$66,"&lt;2000",Data!$M$2:$M$66,"&lt;"&amp;'Cumulative distributions'!$A191)/COUNTIFS(Data!$M$2:$M$66,"&gt;0",Data!$D$2:$D$66,"Futurist",Data!$H$2:$H$66,"&lt;2000")</f>
        <v>0.75</v>
      </c>
      <c r="J191">
        <f>COUNTIFS(Data!$D$2:$D$66,"Futurist",Data!$H$2:$H$66,"&gt;1999",Data!$M$2:$M$66,"&lt;"&amp;'Cumulative distributions'!$A191)/COUNTIFS(Data!$M$2:$M$66,"&gt;0",Data!$D$2:$D$66,"Futurist",Data!$H$2:$H$66,"&gt;1999")</f>
        <v>0.8571428571428571</v>
      </c>
      <c r="K191">
        <f>COUNTIFS(Data!$D$2:$D$66,"Other",Data!$H$2:$H$66,"&lt;2000",Data!$M$2:$M$66,"&lt;"&amp;'Cumulative distributions'!$A191)/COUNTIFS(Data!$M$2:$M$66,"&gt;0",Data!$D$2:$D$66,"Other",Data!$H$2:$H$66,"&lt;2000")</f>
        <v>1</v>
      </c>
      <c r="L191">
        <f>COUNTIFS(Data!$D$2:$D$66,"Other",Data!$H$2:$H$66,"&gt;1999",Data!$M$2:$M$66,"&lt;"&amp;'Cumulative distributions'!$A191)/COUNTIFS(Data!$M$2:$M$66,"&gt;0",Data!$D$2:$D$66,"Other",Data!$H$2:$H$66,"&gt;1999")</f>
        <v>0.8</v>
      </c>
      <c r="N191">
        <f>COUNTIFS(Data!$D$2:$D$66,"AGI",Data!$M$2:$M$66,"&lt;"&amp;'Cumulative distributions'!$A191)/COUNTIFS(Data!$M$2:$M$66,"&gt;0",Data!$D$2:$D$66,"AGI")</f>
        <v>1</v>
      </c>
      <c r="O191">
        <f>COUNTIFS(Data!$D$2:$D$66,"AI",Data!$M$2:$M$66,"&lt;"&amp;'Cumulative distributions'!$A191)/COUNTIFS(Data!$M$2:$M$66,"&gt;0",Data!$D$2:$D$66,"AI")</f>
        <v>0.9545454545454546</v>
      </c>
      <c r="P191">
        <f>COUNTIFS(Data!$D$2:$D$66,"Futurist",Data!$M$2:$M$66,"&lt;"&amp;'Cumulative distributions'!$A191)/COUNTIFS(Data!$M$2:$M$66,"&gt;0",Data!$D$2:$D$66,"Futurist")</f>
        <v>0.8</v>
      </c>
      <c r="Q191">
        <f>COUNTIFS(Data!$D$2:$D$66,"Other",Data!$M$2:$M$66,"&lt;"&amp;'Cumulative distributions'!$A191)/COUNTIFS(Data!$M$2:$M$66,"&gt;0",Data!$D$2:$D$66,"Other")</f>
        <v>0.875</v>
      </c>
      <c r="S191">
        <f>COUNTIFS(Data!$H$2:$H$66,"&lt;2000",Data!$M$2:$M$66,"&lt;"&amp;'Cumulative distributions'!$A191)/COUNTIFS(Data!$M$2:$M$66,"&gt;0",Data!$H$2:$H$66,"&lt;2000")</f>
        <v>0.8888888888888888</v>
      </c>
      <c r="T191">
        <f>COUNTIFS(Data!$H$2:$H$66,"&gt;1999",Data!$M$2:$M$66,"&lt;"&amp;'Cumulative distributions'!$A191)/COUNTIFS(Data!$M$2:$M$66,"&gt;0",Data!$H$2:$H$66,"&gt;1999")</f>
        <v>0.925</v>
      </c>
      <c r="V191">
        <f>COUNTIFS(Data!$AD$2:$AD$66,1,Data!$H$2:$H$66,"&gt;1999",Data!$M$2:$M$66,"&lt;"&amp;'Cumulative distributions'!$A191)/COUNTIFS(Data!$M$2:$M$66,"&gt;0",Data!$AD$2:$AD$66,1,Data!$H$2:$H$66,"&gt;1999")</f>
        <v>0.9545454545454546</v>
      </c>
      <c r="W191">
        <f>COUNTIFS(Data!$AD$2:$AD$66,0,Data!$H$2:$H$66,"&gt;1999",Data!$M$2:$M$66,"&lt;"&amp;'Cumulative distributions'!$A191)/COUNTIFS(Data!$M$2:$M$66,"&gt;0",Data!$AD$2:$AD$66,0,Data!$H$2:$H$66,"&gt;1999")</f>
        <v>0.9090909090909091</v>
      </c>
      <c r="AH191">
        <f t="shared" si="2"/>
        <v>2026</v>
      </c>
    </row>
    <row r="192" spans="1:34" ht="12.75">
      <c r="A192">
        <v>2150</v>
      </c>
      <c r="B192">
        <f>COUNTIF(Data!$M$2:$M$66,"&lt;"&amp;A192)/COUNT(Data!$M$2:$M$66)</f>
        <v>0.9137931034482759</v>
      </c>
      <c r="C192">
        <f>COUNTIF(Data!$L$2:$L$66,"&lt;"&amp;A192)/COUNT(Data!$L$2:$L$66)</f>
        <v>0.9056603773584906</v>
      </c>
      <c r="E192">
        <f>COUNTIFS(Data!$D$2:$D$66,"AI",Data!$H$2:$H$66,"&lt;2000",Data!$M$2:$M$66,"&lt;"&amp;'Cumulative distributions'!$A192)/COUNTIFS(Data!$M$2:$M$66,"&gt;0",Data!$D$2:$D$66,"AI",Data!$H$2:$H$66,"&lt;2000")</f>
        <v>1</v>
      </c>
      <c r="F192">
        <f>COUNTIFS(Data!$D$2:$D$66,"AI",Data!$H$2:$H$66,"&gt;1999",Data!$M$2:$M$66,"&lt;"&amp;'Cumulative distributions'!$A192)/COUNTIFS(Data!$M$2:$M$66,"&gt;0",Data!$D$2:$D$66,"AI",Data!$H$2:$H$66,"&gt;1999")</f>
        <v>0.9333333333333333</v>
      </c>
      <c r="G192" t="e">
        <f>COUNTIFS(Data!$D$2:$D$66,"AGI",Data!$H$2:$H$66,"&lt;2000",Data!$M$2:$M$66,"&lt;"&amp;'Cumulative distributions'!$A192)/COUNTIFS(Data!$M$2:$M$66,"&gt;0",Data!$D$2:$D$66,"AGI",Data!$H$2:$H$66,"&lt;2000")</f>
        <v>#DIV/0!</v>
      </c>
      <c r="H192">
        <f>COUNTIFS(Data!$D$2:$D$66,"AGI",Data!$H$2:$H$66,"&gt;1999",Data!$M$2:$M$66,"&lt;"&amp;'Cumulative distributions'!$A192)/COUNTIFS(Data!$M$2:$M$66,"&gt;0",Data!$D$2:$D$66,"AGI",Data!$H$2:$H$66,"&gt;1999")</f>
        <v>1</v>
      </c>
      <c r="I192">
        <f>COUNTIFS(Data!$D$2:$D$66,"Futurist",Data!$H$2:$H$66,"&lt;2000",Data!$M$2:$M$66,"&lt;"&amp;'Cumulative distributions'!$A192)/COUNTIFS(Data!$M$2:$M$66,"&gt;0",Data!$D$2:$D$66,"Futurist",Data!$H$2:$H$66,"&lt;2000")</f>
        <v>0.75</v>
      </c>
      <c r="J192">
        <f>COUNTIFS(Data!$D$2:$D$66,"Futurist",Data!$H$2:$H$66,"&gt;1999",Data!$M$2:$M$66,"&lt;"&amp;'Cumulative distributions'!$A192)/COUNTIFS(Data!$M$2:$M$66,"&gt;0",Data!$D$2:$D$66,"Futurist",Data!$H$2:$H$66,"&gt;1999")</f>
        <v>0.8571428571428571</v>
      </c>
      <c r="K192">
        <f>COUNTIFS(Data!$D$2:$D$66,"Other",Data!$H$2:$H$66,"&lt;2000",Data!$M$2:$M$66,"&lt;"&amp;'Cumulative distributions'!$A192)/COUNTIFS(Data!$M$2:$M$66,"&gt;0",Data!$D$2:$D$66,"Other",Data!$H$2:$H$66,"&lt;2000")</f>
        <v>1</v>
      </c>
      <c r="L192">
        <f>COUNTIFS(Data!$D$2:$D$66,"Other",Data!$H$2:$H$66,"&gt;1999",Data!$M$2:$M$66,"&lt;"&amp;'Cumulative distributions'!$A192)/COUNTIFS(Data!$M$2:$M$66,"&gt;0",Data!$D$2:$D$66,"Other",Data!$H$2:$H$66,"&gt;1999")</f>
        <v>0.8</v>
      </c>
      <c r="N192">
        <f>COUNTIFS(Data!$D$2:$D$66,"AGI",Data!$M$2:$M$66,"&lt;"&amp;'Cumulative distributions'!$A192)/COUNTIFS(Data!$M$2:$M$66,"&gt;0",Data!$D$2:$D$66,"AGI")</f>
        <v>1</v>
      </c>
      <c r="O192">
        <f>COUNTIFS(Data!$D$2:$D$66,"AI",Data!$M$2:$M$66,"&lt;"&amp;'Cumulative distributions'!$A192)/COUNTIFS(Data!$M$2:$M$66,"&gt;0",Data!$D$2:$D$66,"AI")</f>
        <v>0.9545454545454546</v>
      </c>
      <c r="P192">
        <f>COUNTIFS(Data!$D$2:$D$66,"Futurist",Data!$M$2:$M$66,"&lt;"&amp;'Cumulative distributions'!$A192)/COUNTIFS(Data!$M$2:$M$66,"&gt;0",Data!$D$2:$D$66,"Futurist")</f>
        <v>0.8</v>
      </c>
      <c r="Q192">
        <f>COUNTIFS(Data!$D$2:$D$66,"Other",Data!$M$2:$M$66,"&lt;"&amp;'Cumulative distributions'!$A192)/COUNTIFS(Data!$M$2:$M$66,"&gt;0",Data!$D$2:$D$66,"Other")</f>
        <v>0.875</v>
      </c>
      <c r="S192">
        <f>COUNTIFS(Data!$H$2:$H$66,"&lt;2000",Data!$M$2:$M$66,"&lt;"&amp;'Cumulative distributions'!$A192)/COUNTIFS(Data!$M$2:$M$66,"&gt;0",Data!$H$2:$H$66,"&lt;2000")</f>
        <v>0.8888888888888888</v>
      </c>
      <c r="T192">
        <f>COUNTIFS(Data!$H$2:$H$66,"&gt;1999",Data!$M$2:$M$66,"&lt;"&amp;'Cumulative distributions'!$A192)/COUNTIFS(Data!$M$2:$M$66,"&gt;0",Data!$H$2:$H$66,"&gt;1999")</f>
        <v>0.925</v>
      </c>
      <c r="V192">
        <f>COUNTIFS(Data!$AD$2:$AD$66,1,Data!$H$2:$H$66,"&gt;1999",Data!$M$2:$M$66,"&lt;"&amp;'Cumulative distributions'!$A192)/COUNTIFS(Data!$M$2:$M$66,"&gt;0",Data!$AD$2:$AD$66,1,Data!$H$2:$H$66,"&gt;1999")</f>
        <v>0.9545454545454546</v>
      </c>
      <c r="W192">
        <f>COUNTIFS(Data!$AD$2:$AD$66,0,Data!$H$2:$H$66,"&gt;1999",Data!$M$2:$M$66,"&lt;"&amp;'Cumulative distributions'!$A192)/COUNTIFS(Data!$M$2:$M$66,"&gt;0",Data!$AD$2:$AD$66,0,Data!$H$2:$H$66,"&gt;1999")</f>
        <v>0.9090909090909091</v>
      </c>
      <c r="AH192">
        <f t="shared" si="2"/>
        <v>2026</v>
      </c>
    </row>
    <row r="193" spans="1:34" ht="12.75">
      <c r="A193">
        <v>2151</v>
      </c>
      <c r="B193">
        <f>COUNTIF(Data!$M$2:$M$66,"&lt;"&amp;A193)/COUNT(Data!$M$2:$M$66)</f>
        <v>0.9310344827586207</v>
      </c>
      <c r="C193">
        <f>COUNTIF(Data!$L$2:$L$66,"&lt;"&amp;A193)/COUNT(Data!$L$2:$L$66)</f>
        <v>0.9245283018867925</v>
      </c>
      <c r="E193">
        <f>COUNTIFS(Data!$D$2:$D$66,"AI",Data!$H$2:$H$66,"&lt;2000",Data!$M$2:$M$66,"&lt;"&amp;'Cumulative distributions'!$A193)/COUNTIFS(Data!$M$2:$M$66,"&gt;0",Data!$D$2:$D$66,"AI",Data!$H$2:$H$66,"&lt;2000")</f>
        <v>1</v>
      </c>
      <c r="F193">
        <f>COUNTIFS(Data!$D$2:$D$66,"AI",Data!$H$2:$H$66,"&gt;1999",Data!$M$2:$M$66,"&lt;"&amp;'Cumulative distributions'!$A193)/COUNTIFS(Data!$M$2:$M$66,"&gt;0",Data!$D$2:$D$66,"AI",Data!$H$2:$H$66,"&gt;1999")</f>
        <v>0.9333333333333333</v>
      </c>
      <c r="G193" t="e">
        <f>COUNTIFS(Data!$D$2:$D$66,"AGI",Data!$H$2:$H$66,"&lt;2000",Data!$M$2:$M$66,"&lt;"&amp;'Cumulative distributions'!$A193)/COUNTIFS(Data!$M$2:$M$66,"&gt;0",Data!$D$2:$D$66,"AGI",Data!$H$2:$H$66,"&lt;2000")</f>
        <v>#DIV/0!</v>
      </c>
      <c r="H193">
        <f>COUNTIFS(Data!$D$2:$D$66,"AGI",Data!$H$2:$H$66,"&gt;1999",Data!$M$2:$M$66,"&lt;"&amp;'Cumulative distributions'!$A193)/COUNTIFS(Data!$M$2:$M$66,"&gt;0",Data!$D$2:$D$66,"AGI",Data!$H$2:$H$66,"&gt;1999")</f>
        <v>1</v>
      </c>
      <c r="I193">
        <f>COUNTIFS(Data!$D$2:$D$66,"Futurist",Data!$H$2:$H$66,"&lt;2000",Data!$M$2:$M$66,"&lt;"&amp;'Cumulative distributions'!$A193)/COUNTIFS(Data!$M$2:$M$66,"&gt;0",Data!$D$2:$D$66,"Futurist",Data!$H$2:$H$66,"&lt;2000")</f>
        <v>0.875</v>
      </c>
      <c r="J193">
        <f>COUNTIFS(Data!$D$2:$D$66,"Futurist",Data!$H$2:$H$66,"&gt;1999",Data!$M$2:$M$66,"&lt;"&amp;'Cumulative distributions'!$A193)/COUNTIFS(Data!$M$2:$M$66,"&gt;0",Data!$D$2:$D$66,"Futurist",Data!$H$2:$H$66,"&gt;1999")</f>
        <v>0.8571428571428571</v>
      </c>
      <c r="K193">
        <f>COUNTIFS(Data!$D$2:$D$66,"Other",Data!$H$2:$H$66,"&lt;2000",Data!$M$2:$M$66,"&lt;"&amp;'Cumulative distributions'!$A193)/COUNTIFS(Data!$M$2:$M$66,"&gt;0",Data!$D$2:$D$66,"Other",Data!$H$2:$H$66,"&lt;2000")</f>
        <v>1</v>
      </c>
      <c r="L193">
        <f>COUNTIFS(Data!$D$2:$D$66,"Other",Data!$H$2:$H$66,"&gt;1999",Data!$M$2:$M$66,"&lt;"&amp;'Cumulative distributions'!$A193)/COUNTIFS(Data!$M$2:$M$66,"&gt;0",Data!$D$2:$D$66,"Other",Data!$H$2:$H$66,"&gt;1999")</f>
        <v>0.8</v>
      </c>
      <c r="N193">
        <f>COUNTIFS(Data!$D$2:$D$66,"AGI",Data!$M$2:$M$66,"&lt;"&amp;'Cumulative distributions'!$A193)/COUNTIFS(Data!$M$2:$M$66,"&gt;0",Data!$D$2:$D$66,"AGI")</f>
        <v>1</v>
      </c>
      <c r="O193">
        <f>COUNTIFS(Data!$D$2:$D$66,"AI",Data!$M$2:$M$66,"&lt;"&amp;'Cumulative distributions'!$A193)/COUNTIFS(Data!$M$2:$M$66,"&gt;0",Data!$D$2:$D$66,"AI")</f>
        <v>0.9545454545454546</v>
      </c>
      <c r="P193">
        <f>COUNTIFS(Data!$D$2:$D$66,"Futurist",Data!$M$2:$M$66,"&lt;"&amp;'Cumulative distributions'!$A193)/COUNTIFS(Data!$M$2:$M$66,"&gt;0",Data!$D$2:$D$66,"Futurist")</f>
        <v>0.8666666666666667</v>
      </c>
      <c r="Q193">
        <f>COUNTIFS(Data!$D$2:$D$66,"Other",Data!$M$2:$M$66,"&lt;"&amp;'Cumulative distributions'!$A193)/COUNTIFS(Data!$M$2:$M$66,"&gt;0",Data!$D$2:$D$66,"Other")</f>
        <v>0.875</v>
      </c>
      <c r="S193">
        <f>COUNTIFS(Data!$H$2:$H$66,"&lt;2000",Data!$M$2:$M$66,"&lt;"&amp;'Cumulative distributions'!$A193)/COUNTIFS(Data!$M$2:$M$66,"&gt;0",Data!$H$2:$H$66,"&lt;2000")</f>
        <v>0.9444444444444444</v>
      </c>
      <c r="T193">
        <f>COUNTIFS(Data!$H$2:$H$66,"&gt;1999",Data!$M$2:$M$66,"&lt;"&amp;'Cumulative distributions'!$A193)/COUNTIFS(Data!$M$2:$M$66,"&gt;0",Data!$H$2:$H$66,"&gt;1999")</f>
        <v>0.925</v>
      </c>
      <c r="V193">
        <f>COUNTIFS(Data!$AD$2:$AD$66,1,Data!$H$2:$H$66,"&gt;1999",Data!$M$2:$M$66,"&lt;"&amp;'Cumulative distributions'!$A193)/COUNTIFS(Data!$M$2:$M$66,"&gt;0",Data!$AD$2:$AD$66,1,Data!$H$2:$H$66,"&gt;1999")</f>
        <v>0.9545454545454546</v>
      </c>
      <c r="W193">
        <f>COUNTIFS(Data!$AD$2:$AD$66,0,Data!$H$2:$H$66,"&gt;1999",Data!$M$2:$M$66,"&lt;"&amp;'Cumulative distributions'!$A193)/COUNTIFS(Data!$M$2:$M$66,"&gt;0",Data!$AD$2:$AD$66,0,Data!$H$2:$H$66,"&gt;1999")</f>
        <v>0.9090909090909091</v>
      </c>
      <c r="AH193">
        <f t="shared" si="2"/>
        <v>2026</v>
      </c>
    </row>
    <row r="194" spans="1:34" ht="12.75">
      <c r="A194">
        <v>2152</v>
      </c>
      <c r="B194">
        <f>COUNTIF(Data!$M$2:$M$66,"&lt;"&amp;A194)/COUNT(Data!$M$2:$M$66)</f>
        <v>0.9310344827586207</v>
      </c>
      <c r="C194">
        <f>COUNTIF(Data!$L$2:$L$66,"&lt;"&amp;A194)/COUNT(Data!$L$2:$L$66)</f>
        <v>0.9245283018867925</v>
      </c>
      <c r="E194">
        <f>COUNTIFS(Data!$D$2:$D$66,"AI",Data!$H$2:$H$66,"&lt;2000",Data!$M$2:$M$66,"&lt;"&amp;'Cumulative distributions'!$A194)/COUNTIFS(Data!$M$2:$M$66,"&gt;0",Data!$D$2:$D$66,"AI",Data!$H$2:$H$66,"&lt;2000")</f>
        <v>1</v>
      </c>
      <c r="F194">
        <f>COUNTIFS(Data!$D$2:$D$66,"AI",Data!$H$2:$H$66,"&gt;1999",Data!$M$2:$M$66,"&lt;"&amp;'Cumulative distributions'!$A194)/COUNTIFS(Data!$M$2:$M$66,"&gt;0",Data!$D$2:$D$66,"AI",Data!$H$2:$H$66,"&gt;1999")</f>
        <v>0.9333333333333333</v>
      </c>
      <c r="G194" t="e">
        <f>COUNTIFS(Data!$D$2:$D$66,"AGI",Data!$H$2:$H$66,"&lt;2000",Data!$M$2:$M$66,"&lt;"&amp;'Cumulative distributions'!$A194)/COUNTIFS(Data!$M$2:$M$66,"&gt;0",Data!$D$2:$D$66,"AGI",Data!$H$2:$H$66,"&lt;2000")</f>
        <v>#DIV/0!</v>
      </c>
      <c r="H194">
        <f>COUNTIFS(Data!$D$2:$D$66,"AGI",Data!$H$2:$H$66,"&gt;1999",Data!$M$2:$M$66,"&lt;"&amp;'Cumulative distributions'!$A194)/COUNTIFS(Data!$M$2:$M$66,"&gt;0",Data!$D$2:$D$66,"AGI",Data!$H$2:$H$66,"&gt;1999")</f>
        <v>1</v>
      </c>
      <c r="I194">
        <f>COUNTIFS(Data!$D$2:$D$66,"Futurist",Data!$H$2:$H$66,"&lt;2000",Data!$M$2:$M$66,"&lt;"&amp;'Cumulative distributions'!$A194)/COUNTIFS(Data!$M$2:$M$66,"&gt;0",Data!$D$2:$D$66,"Futurist",Data!$H$2:$H$66,"&lt;2000")</f>
        <v>0.875</v>
      </c>
      <c r="J194">
        <f>COUNTIFS(Data!$D$2:$D$66,"Futurist",Data!$H$2:$H$66,"&gt;1999",Data!$M$2:$M$66,"&lt;"&amp;'Cumulative distributions'!$A194)/COUNTIFS(Data!$M$2:$M$66,"&gt;0",Data!$D$2:$D$66,"Futurist",Data!$H$2:$H$66,"&gt;1999")</f>
        <v>0.8571428571428571</v>
      </c>
      <c r="K194">
        <f>COUNTIFS(Data!$D$2:$D$66,"Other",Data!$H$2:$H$66,"&lt;2000",Data!$M$2:$M$66,"&lt;"&amp;'Cumulative distributions'!$A194)/COUNTIFS(Data!$M$2:$M$66,"&gt;0",Data!$D$2:$D$66,"Other",Data!$H$2:$H$66,"&lt;2000")</f>
        <v>1</v>
      </c>
      <c r="L194">
        <f>COUNTIFS(Data!$D$2:$D$66,"Other",Data!$H$2:$H$66,"&gt;1999",Data!$M$2:$M$66,"&lt;"&amp;'Cumulative distributions'!$A194)/COUNTIFS(Data!$M$2:$M$66,"&gt;0",Data!$D$2:$D$66,"Other",Data!$H$2:$H$66,"&gt;1999")</f>
        <v>0.8</v>
      </c>
      <c r="N194">
        <f>COUNTIFS(Data!$D$2:$D$66,"AGI",Data!$M$2:$M$66,"&lt;"&amp;'Cumulative distributions'!$A194)/COUNTIFS(Data!$M$2:$M$66,"&gt;0",Data!$D$2:$D$66,"AGI")</f>
        <v>1</v>
      </c>
      <c r="O194">
        <f>COUNTIFS(Data!$D$2:$D$66,"AI",Data!$M$2:$M$66,"&lt;"&amp;'Cumulative distributions'!$A194)/COUNTIFS(Data!$M$2:$M$66,"&gt;0",Data!$D$2:$D$66,"AI")</f>
        <v>0.9545454545454546</v>
      </c>
      <c r="P194">
        <f>COUNTIFS(Data!$D$2:$D$66,"Futurist",Data!$M$2:$M$66,"&lt;"&amp;'Cumulative distributions'!$A194)/COUNTIFS(Data!$M$2:$M$66,"&gt;0",Data!$D$2:$D$66,"Futurist")</f>
        <v>0.8666666666666667</v>
      </c>
      <c r="Q194">
        <f>COUNTIFS(Data!$D$2:$D$66,"Other",Data!$M$2:$M$66,"&lt;"&amp;'Cumulative distributions'!$A194)/COUNTIFS(Data!$M$2:$M$66,"&gt;0",Data!$D$2:$D$66,"Other")</f>
        <v>0.875</v>
      </c>
      <c r="S194">
        <f>COUNTIFS(Data!$H$2:$H$66,"&lt;2000",Data!$M$2:$M$66,"&lt;"&amp;'Cumulative distributions'!$A194)/COUNTIFS(Data!$M$2:$M$66,"&gt;0",Data!$H$2:$H$66,"&lt;2000")</f>
        <v>0.9444444444444444</v>
      </c>
      <c r="T194">
        <f>COUNTIFS(Data!$H$2:$H$66,"&gt;1999",Data!$M$2:$M$66,"&lt;"&amp;'Cumulative distributions'!$A194)/COUNTIFS(Data!$M$2:$M$66,"&gt;0",Data!$H$2:$H$66,"&gt;1999")</f>
        <v>0.925</v>
      </c>
      <c r="V194">
        <f>COUNTIFS(Data!$AD$2:$AD$66,1,Data!$H$2:$H$66,"&gt;1999",Data!$M$2:$M$66,"&lt;"&amp;'Cumulative distributions'!$A194)/COUNTIFS(Data!$M$2:$M$66,"&gt;0",Data!$AD$2:$AD$66,1,Data!$H$2:$H$66,"&gt;1999")</f>
        <v>0.9545454545454546</v>
      </c>
      <c r="W194">
        <f>COUNTIFS(Data!$AD$2:$AD$66,0,Data!$H$2:$H$66,"&gt;1999",Data!$M$2:$M$66,"&lt;"&amp;'Cumulative distributions'!$A194)/COUNTIFS(Data!$M$2:$M$66,"&gt;0",Data!$AD$2:$AD$66,0,Data!$H$2:$H$66,"&gt;1999")</f>
        <v>0.9090909090909091</v>
      </c>
      <c r="AH194">
        <f t="shared" si="2"/>
        <v>2026</v>
      </c>
    </row>
    <row r="195" spans="1:34" ht="12.75">
      <c r="A195">
        <v>2153</v>
      </c>
      <c r="B195">
        <f>COUNTIF(Data!$M$2:$M$66,"&lt;"&amp;A195)/COUNT(Data!$M$2:$M$66)</f>
        <v>0.9310344827586207</v>
      </c>
      <c r="C195">
        <f>COUNTIF(Data!$L$2:$L$66,"&lt;"&amp;A195)/COUNT(Data!$L$2:$L$66)</f>
        <v>0.9245283018867925</v>
      </c>
      <c r="E195">
        <f>COUNTIFS(Data!$D$2:$D$66,"AI",Data!$H$2:$H$66,"&lt;2000",Data!$M$2:$M$66,"&lt;"&amp;'Cumulative distributions'!$A195)/COUNTIFS(Data!$M$2:$M$66,"&gt;0",Data!$D$2:$D$66,"AI",Data!$H$2:$H$66,"&lt;2000")</f>
        <v>1</v>
      </c>
      <c r="F195">
        <f>COUNTIFS(Data!$D$2:$D$66,"AI",Data!$H$2:$H$66,"&gt;1999",Data!$M$2:$M$66,"&lt;"&amp;'Cumulative distributions'!$A195)/COUNTIFS(Data!$M$2:$M$66,"&gt;0",Data!$D$2:$D$66,"AI",Data!$H$2:$H$66,"&gt;1999")</f>
        <v>0.9333333333333333</v>
      </c>
      <c r="G195" t="e">
        <f>COUNTIFS(Data!$D$2:$D$66,"AGI",Data!$H$2:$H$66,"&lt;2000",Data!$M$2:$M$66,"&lt;"&amp;'Cumulative distributions'!$A195)/COUNTIFS(Data!$M$2:$M$66,"&gt;0",Data!$D$2:$D$66,"AGI",Data!$H$2:$H$66,"&lt;2000")</f>
        <v>#DIV/0!</v>
      </c>
      <c r="H195">
        <f>COUNTIFS(Data!$D$2:$D$66,"AGI",Data!$H$2:$H$66,"&gt;1999",Data!$M$2:$M$66,"&lt;"&amp;'Cumulative distributions'!$A195)/COUNTIFS(Data!$M$2:$M$66,"&gt;0",Data!$D$2:$D$66,"AGI",Data!$H$2:$H$66,"&gt;1999")</f>
        <v>1</v>
      </c>
      <c r="I195">
        <f>COUNTIFS(Data!$D$2:$D$66,"Futurist",Data!$H$2:$H$66,"&lt;2000",Data!$M$2:$M$66,"&lt;"&amp;'Cumulative distributions'!$A195)/COUNTIFS(Data!$M$2:$M$66,"&gt;0",Data!$D$2:$D$66,"Futurist",Data!$H$2:$H$66,"&lt;2000")</f>
        <v>0.875</v>
      </c>
      <c r="J195">
        <f>COUNTIFS(Data!$D$2:$D$66,"Futurist",Data!$H$2:$H$66,"&gt;1999",Data!$M$2:$M$66,"&lt;"&amp;'Cumulative distributions'!$A195)/COUNTIFS(Data!$M$2:$M$66,"&gt;0",Data!$D$2:$D$66,"Futurist",Data!$H$2:$H$66,"&gt;1999")</f>
        <v>0.8571428571428571</v>
      </c>
      <c r="K195">
        <f>COUNTIFS(Data!$D$2:$D$66,"Other",Data!$H$2:$H$66,"&lt;2000",Data!$M$2:$M$66,"&lt;"&amp;'Cumulative distributions'!$A195)/COUNTIFS(Data!$M$2:$M$66,"&gt;0",Data!$D$2:$D$66,"Other",Data!$H$2:$H$66,"&lt;2000")</f>
        <v>1</v>
      </c>
      <c r="L195">
        <f>COUNTIFS(Data!$D$2:$D$66,"Other",Data!$H$2:$H$66,"&gt;1999",Data!$M$2:$M$66,"&lt;"&amp;'Cumulative distributions'!$A195)/COUNTIFS(Data!$M$2:$M$66,"&gt;0",Data!$D$2:$D$66,"Other",Data!$H$2:$H$66,"&gt;1999")</f>
        <v>0.8</v>
      </c>
      <c r="N195">
        <f>COUNTIFS(Data!$D$2:$D$66,"AGI",Data!$M$2:$M$66,"&lt;"&amp;'Cumulative distributions'!$A195)/COUNTIFS(Data!$M$2:$M$66,"&gt;0",Data!$D$2:$D$66,"AGI")</f>
        <v>1</v>
      </c>
      <c r="O195">
        <f>COUNTIFS(Data!$D$2:$D$66,"AI",Data!$M$2:$M$66,"&lt;"&amp;'Cumulative distributions'!$A195)/COUNTIFS(Data!$M$2:$M$66,"&gt;0",Data!$D$2:$D$66,"AI")</f>
        <v>0.9545454545454546</v>
      </c>
      <c r="P195">
        <f>COUNTIFS(Data!$D$2:$D$66,"Futurist",Data!$M$2:$M$66,"&lt;"&amp;'Cumulative distributions'!$A195)/COUNTIFS(Data!$M$2:$M$66,"&gt;0",Data!$D$2:$D$66,"Futurist")</f>
        <v>0.8666666666666667</v>
      </c>
      <c r="Q195">
        <f>COUNTIFS(Data!$D$2:$D$66,"Other",Data!$M$2:$M$66,"&lt;"&amp;'Cumulative distributions'!$A195)/COUNTIFS(Data!$M$2:$M$66,"&gt;0",Data!$D$2:$D$66,"Other")</f>
        <v>0.875</v>
      </c>
      <c r="S195">
        <f>COUNTIFS(Data!$H$2:$H$66,"&lt;2000",Data!$M$2:$M$66,"&lt;"&amp;'Cumulative distributions'!$A195)/COUNTIFS(Data!$M$2:$M$66,"&gt;0",Data!$H$2:$H$66,"&lt;2000")</f>
        <v>0.9444444444444444</v>
      </c>
      <c r="T195">
        <f>COUNTIFS(Data!$H$2:$H$66,"&gt;1999",Data!$M$2:$M$66,"&lt;"&amp;'Cumulative distributions'!$A195)/COUNTIFS(Data!$M$2:$M$66,"&gt;0",Data!$H$2:$H$66,"&gt;1999")</f>
        <v>0.925</v>
      </c>
      <c r="V195">
        <f>COUNTIFS(Data!$AD$2:$AD$66,1,Data!$H$2:$H$66,"&gt;1999",Data!$M$2:$M$66,"&lt;"&amp;'Cumulative distributions'!$A195)/COUNTIFS(Data!$M$2:$M$66,"&gt;0",Data!$AD$2:$AD$66,1,Data!$H$2:$H$66,"&gt;1999")</f>
        <v>0.9545454545454546</v>
      </c>
      <c r="W195">
        <f>COUNTIFS(Data!$AD$2:$AD$66,0,Data!$H$2:$H$66,"&gt;1999",Data!$M$2:$M$66,"&lt;"&amp;'Cumulative distributions'!$A195)/COUNTIFS(Data!$M$2:$M$66,"&gt;0",Data!$AD$2:$AD$66,0,Data!$H$2:$H$66,"&gt;1999")</f>
        <v>0.9090909090909091</v>
      </c>
      <c r="AH195">
        <f t="shared" si="2"/>
        <v>2026</v>
      </c>
    </row>
    <row r="196" spans="1:34" ht="12.75">
      <c r="A196">
        <v>2154</v>
      </c>
      <c r="B196">
        <f>COUNTIF(Data!$M$2:$M$66,"&lt;"&amp;A196)/COUNT(Data!$M$2:$M$66)</f>
        <v>0.9310344827586207</v>
      </c>
      <c r="C196">
        <f>COUNTIF(Data!$L$2:$L$66,"&lt;"&amp;A196)/COUNT(Data!$L$2:$L$66)</f>
        <v>0.9245283018867925</v>
      </c>
      <c r="E196">
        <f>COUNTIFS(Data!$D$2:$D$66,"AI",Data!$H$2:$H$66,"&lt;2000",Data!$M$2:$M$66,"&lt;"&amp;'Cumulative distributions'!$A196)/COUNTIFS(Data!$M$2:$M$66,"&gt;0",Data!$D$2:$D$66,"AI",Data!$H$2:$H$66,"&lt;2000")</f>
        <v>1</v>
      </c>
      <c r="F196">
        <f>COUNTIFS(Data!$D$2:$D$66,"AI",Data!$H$2:$H$66,"&gt;1999",Data!$M$2:$M$66,"&lt;"&amp;'Cumulative distributions'!$A196)/COUNTIFS(Data!$M$2:$M$66,"&gt;0",Data!$D$2:$D$66,"AI",Data!$H$2:$H$66,"&gt;1999")</f>
        <v>0.9333333333333333</v>
      </c>
      <c r="G196" t="e">
        <f>COUNTIFS(Data!$D$2:$D$66,"AGI",Data!$H$2:$H$66,"&lt;2000",Data!$M$2:$M$66,"&lt;"&amp;'Cumulative distributions'!$A196)/COUNTIFS(Data!$M$2:$M$66,"&gt;0",Data!$D$2:$D$66,"AGI",Data!$H$2:$H$66,"&lt;2000")</f>
        <v>#DIV/0!</v>
      </c>
      <c r="H196">
        <f>COUNTIFS(Data!$D$2:$D$66,"AGI",Data!$H$2:$H$66,"&gt;1999",Data!$M$2:$M$66,"&lt;"&amp;'Cumulative distributions'!$A196)/COUNTIFS(Data!$M$2:$M$66,"&gt;0",Data!$D$2:$D$66,"AGI",Data!$H$2:$H$66,"&gt;1999")</f>
        <v>1</v>
      </c>
      <c r="I196">
        <f>COUNTIFS(Data!$D$2:$D$66,"Futurist",Data!$H$2:$H$66,"&lt;2000",Data!$M$2:$M$66,"&lt;"&amp;'Cumulative distributions'!$A196)/COUNTIFS(Data!$M$2:$M$66,"&gt;0",Data!$D$2:$D$66,"Futurist",Data!$H$2:$H$66,"&lt;2000")</f>
        <v>0.875</v>
      </c>
      <c r="J196">
        <f>COUNTIFS(Data!$D$2:$D$66,"Futurist",Data!$H$2:$H$66,"&gt;1999",Data!$M$2:$M$66,"&lt;"&amp;'Cumulative distributions'!$A196)/COUNTIFS(Data!$M$2:$M$66,"&gt;0",Data!$D$2:$D$66,"Futurist",Data!$H$2:$H$66,"&gt;1999")</f>
        <v>0.8571428571428571</v>
      </c>
      <c r="K196">
        <f>COUNTIFS(Data!$D$2:$D$66,"Other",Data!$H$2:$H$66,"&lt;2000",Data!$M$2:$M$66,"&lt;"&amp;'Cumulative distributions'!$A196)/COUNTIFS(Data!$M$2:$M$66,"&gt;0",Data!$D$2:$D$66,"Other",Data!$H$2:$H$66,"&lt;2000")</f>
        <v>1</v>
      </c>
      <c r="L196">
        <f>COUNTIFS(Data!$D$2:$D$66,"Other",Data!$H$2:$H$66,"&gt;1999",Data!$M$2:$M$66,"&lt;"&amp;'Cumulative distributions'!$A196)/COUNTIFS(Data!$M$2:$M$66,"&gt;0",Data!$D$2:$D$66,"Other",Data!$H$2:$H$66,"&gt;1999")</f>
        <v>0.8</v>
      </c>
      <c r="N196">
        <f>COUNTIFS(Data!$D$2:$D$66,"AGI",Data!$M$2:$M$66,"&lt;"&amp;'Cumulative distributions'!$A196)/COUNTIFS(Data!$M$2:$M$66,"&gt;0",Data!$D$2:$D$66,"AGI")</f>
        <v>1</v>
      </c>
      <c r="O196">
        <f>COUNTIFS(Data!$D$2:$D$66,"AI",Data!$M$2:$M$66,"&lt;"&amp;'Cumulative distributions'!$A196)/COUNTIFS(Data!$M$2:$M$66,"&gt;0",Data!$D$2:$D$66,"AI")</f>
        <v>0.9545454545454546</v>
      </c>
      <c r="P196">
        <f>COUNTIFS(Data!$D$2:$D$66,"Futurist",Data!$M$2:$M$66,"&lt;"&amp;'Cumulative distributions'!$A196)/COUNTIFS(Data!$M$2:$M$66,"&gt;0",Data!$D$2:$D$66,"Futurist")</f>
        <v>0.8666666666666667</v>
      </c>
      <c r="Q196">
        <f>COUNTIFS(Data!$D$2:$D$66,"Other",Data!$M$2:$M$66,"&lt;"&amp;'Cumulative distributions'!$A196)/COUNTIFS(Data!$M$2:$M$66,"&gt;0",Data!$D$2:$D$66,"Other")</f>
        <v>0.875</v>
      </c>
      <c r="S196">
        <f>COUNTIFS(Data!$H$2:$H$66,"&lt;2000",Data!$M$2:$M$66,"&lt;"&amp;'Cumulative distributions'!$A196)/COUNTIFS(Data!$M$2:$M$66,"&gt;0",Data!$H$2:$H$66,"&lt;2000")</f>
        <v>0.9444444444444444</v>
      </c>
      <c r="T196">
        <f>COUNTIFS(Data!$H$2:$H$66,"&gt;1999",Data!$M$2:$M$66,"&lt;"&amp;'Cumulative distributions'!$A196)/COUNTIFS(Data!$M$2:$M$66,"&gt;0",Data!$H$2:$H$66,"&gt;1999")</f>
        <v>0.925</v>
      </c>
      <c r="V196">
        <f>COUNTIFS(Data!$AD$2:$AD$66,1,Data!$H$2:$H$66,"&gt;1999",Data!$M$2:$M$66,"&lt;"&amp;'Cumulative distributions'!$A196)/COUNTIFS(Data!$M$2:$M$66,"&gt;0",Data!$AD$2:$AD$66,1,Data!$H$2:$H$66,"&gt;1999")</f>
        <v>0.9545454545454546</v>
      </c>
      <c r="W196">
        <f>COUNTIFS(Data!$AD$2:$AD$66,0,Data!$H$2:$H$66,"&gt;1999",Data!$M$2:$M$66,"&lt;"&amp;'Cumulative distributions'!$A196)/COUNTIFS(Data!$M$2:$M$66,"&gt;0",Data!$AD$2:$AD$66,0,Data!$H$2:$H$66,"&gt;1999")</f>
        <v>0.9090909090909091</v>
      </c>
      <c r="AH196">
        <f aca="true" t="shared" si="3" ref="AH196:AH202">IF(AND(V196&gt;0.1,(NOT(V195&gt;0.1))),A196,AH195)</f>
        <v>2026</v>
      </c>
    </row>
    <row r="197" spans="1:34" ht="12.75">
      <c r="A197">
        <v>2155</v>
      </c>
      <c r="B197">
        <f>COUNTIF(Data!$M$2:$M$66,"&lt;"&amp;A197)/COUNT(Data!$M$2:$M$66)</f>
        <v>0.9310344827586207</v>
      </c>
      <c r="C197">
        <f>COUNTIF(Data!$L$2:$L$66,"&lt;"&amp;A197)/COUNT(Data!$L$2:$L$66)</f>
        <v>0.9245283018867925</v>
      </c>
      <c r="E197">
        <f>COUNTIFS(Data!$D$2:$D$66,"AI",Data!$H$2:$H$66,"&lt;2000",Data!$M$2:$M$66,"&lt;"&amp;'Cumulative distributions'!$A197)/COUNTIFS(Data!$M$2:$M$66,"&gt;0",Data!$D$2:$D$66,"AI",Data!$H$2:$H$66,"&lt;2000")</f>
        <v>1</v>
      </c>
      <c r="F197">
        <f>COUNTIFS(Data!$D$2:$D$66,"AI",Data!$H$2:$H$66,"&gt;1999",Data!$M$2:$M$66,"&lt;"&amp;'Cumulative distributions'!$A197)/COUNTIFS(Data!$M$2:$M$66,"&gt;0",Data!$D$2:$D$66,"AI",Data!$H$2:$H$66,"&gt;1999")</f>
        <v>0.9333333333333333</v>
      </c>
      <c r="G197" t="e">
        <f>COUNTIFS(Data!$D$2:$D$66,"AGI",Data!$H$2:$H$66,"&lt;2000",Data!$M$2:$M$66,"&lt;"&amp;'Cumulative distributions'!$A197)/COUNTIFS(Data!$M$2:$M$66,"&gt;0",Data!$D$2:$D$66,"AGI",Data!$H$2:$H$66,"&lt;2000")</f>
        <v>#DIV/0!</v>
      </c>
      <c r="H197">
        <f>COUNTIFS(Data!$D$2:$D$66,"AGI",Data!$H$2:$H$66,"&gt;1999",Data!$M$2:$M$66,"&lt;"&amp;'Cumulative distributions'!$A197)/COUNTIFS(Data!$M$2:$M$66,"&gt;0",Data!$D$2:$D$66,"AGI",Data!$H$2:$H$66,"&gt;1999")</f>
        <v>1</v>
      </c>
      <c r="I197">
        <f>COUNTIFS(Data!$D$2:$D$66,"Futurist",Data!$H$2:$H$66,"&lt;2000",Data!$M$2:$M$66,"&lt;"&amp;'Cumulative distributions'!$A197)/COUNTIFS(Data!$M$2:$M$66,"&gt;0",Data!$D$2:$D$66,"Futurist",Data!$H$2:$H$66,"&lt;2000")</f>
        <v>0.875</v>
      </c>
      <c r="J197">
        <f>COUNTIFS(Data!$D$2:$D$66,"Futurist",Data!$H$2:$H$66,"&gt;1999",Data!$M$2:$M$66,"&lt;"&amp;'Cumulative distributions'!$A197)/COUNTIFS(Data!$M$2:$M$66,"&gt;0",Data!$D$2:$D$66,"Futurist",Data!$H$2:$H$66,"&gt;1999")</f>
        <v>0.8571428571428571</v>
      </c>
      <c r="K197">
        <f>COUNTIFS(Data!$D$2:$D$66,"Other",Data!$H$2:$H$66,"&lt;2000",Data!$M$2:$M$66,"&lt;"&amp;'Cumulative distributions'!$A197)/COUNTIFS(Data!$M$2:$M$66,"&gt;0",Data!$D$2:$D$66,"Other",Data!$H$2:$H$66,"&lt;2000")</f>
        <v>1</v>
      </c>
      <c r="L197">
        <f>COUNTIFS(Data!$D$2:$D$66,"Other",Data!$H$2:$H$66,"&gt;1999",Data!$M$2:$M$66,"&lt;"&amp;'Cumulative distributions'!$A197)/COUNTIFS(Data!$M$2:$M$66,"&gt;0",Data!$D$2:$D$66,"Other",Data!$H$2:$H$66,"&gt;1999")</f>
        <v>0.8</v>
      </c>
      <c r="N197">
        <f>COUNTIFS(Data!$D$2:$D$66,"AGI",Data!$M$2:$M$66,"&lt;"&amp;'Cumulative distributions'!$A197)/COUNTIFS(Data!$M$2:$M$66,"&gt;0",Data!$D$2:$D$66,"AGI")</f>
        <v>1</v>
      </c>
      <c r="O197">
        <f>COUNTIFS(Data!$D$2:$D$66,"AI",Data!$M$2:$M$66,"&lt;"&amp;'Cumulative distributions'!$A197)/COUNTIFS(Data!$M$2:$M$66,"&gt;0",Data!$D$2:$D$66,"AI")</f>
        <v>0.9545454545454546</v>
      </c>
      <c r="P197">
        <f>COUNTIFS(Data!$D$2:$D$66,"Futurist",Data!$M$2:$M$66,"&lt;"&amp;'Cumulative distributions'!$A197)/COUNTIFS(Data!$M$2:$M$66,"&gt;0",Data!$D$2:$D$66,"Futurist")</f>
        <v>0.8666666666666667</v>
      </c>
      <c r="Q197">
        <f>COUNTIFS(Data!$D$2:$D$66,"Other",Data!$M$2:$M$66,"&lt;"&amp;'Cumulative distributions'!$A197)/COUNTIFS(Data!$M$2:$M$66,"&gt;0",Data!$D$2:$D$66,"Other")</f>
        <v>0.875</v>
      </c>
      <c r="S197">
        <f>COUNTIFS(Data!$H$2:$H$66,"&lt;2000",Data!$M$2:$M$66,"&lt;"&amp;'Cumulative distributions'!$A197)/COUNTIFS(Data!$M$2:$M$66,"&gt;0",Data!$H$2:$H$66,"&lt;2000")</f>
        <v>0.9444444444444444</v>
      </c>
      <c r="T197">
        <f>COUNTIFS(Data!$H$2:$H$66,"&gt;1999",Data!$M$2:$M$66,"&lt;"&amp;'Cumulative distributions'!$A197)/COUNTIFS(Data!$M$2:$M$66,"&gt;0",Data!$H$2:$H$66,"&gt;1999")</f>
        <v>0.925</v>
      </c>
      <c r="V197">
        <f>COUNTIFS(Data!$AD$2:$AD$66,1,Data!$H$2:$H$66,"&gt;1999",Data!$M$2:$M$66,"&lt;"&amp;'Cumulative distributions'!$A197)/COUNTIFS(Data!$M$2:$M$66,"&gt;0",Data!$AD$2:$AD$66,1,Data!$H$2:$H$66,"&gt;1999")</f>
        <v>0.9545454545454546</v>
      </c>
      <c r="W197">
        <f>COUNTIFS(Data!$AD$2:$AD$66,0,Data!$H$2:$H$66,"&gt;1999",Data!$M$2:$M$66,"&lt;"&amp;'Cumulative distributions'!$A197)/COUNTIFS(Data!$M$2:$M$66,"&gt;0",Data!$AD$2:$AD$66,0,Data!$H$2:$H$66,"&gt;1999")</f>
        <v>0.9090909090909091</v>
      </c>
      <c r="AH197">
        <f t="shared" si="3"/>
        <v>2026</v>
      </c>
    </row>
    <row r="198" spans="1:34" ht="12.75">
      <c r="A198">
        <v>2156</v>
      </c>
      <c r="B198">
        <f>COUNTIF(Data!$M$2:$M$66,"&lt;"&amp;A198)/COUNT(Data!$M$2:$M$66)</f>
        <v>0.9310344827586207</v>
      </c>
      <c r="C198">
        <f>COUNTIF(Data!$L$2:$L$66,"&lt;"&amp;A198)/COUNT(Data!$L$2:$L$66)</f>
        <v>0.9245283018867925</v>
      </c>
      <c r="E198">
        <f>COUNTIFS(Data!$D$2:$D$66,"AI",Data!$H$2:$H$66,"&lt;2000",Data!$M$2:$M$66,"&lt;"&amp;'Cumulative distributions'!$A198)/COUNTIFS(Data!$M$2:$M$66,"&gt;0",Data!$D$2:$D$66,"AI",Data!$H$2:$H$66,"&lt;2000")</f>
        <v>1</v>
      </c>
      <c r="F198">
        <f>COUNTIFS(Data!$D$2:$D$66,"AI",Data!$H$2:$H$66,"&gt;1999",Data!$M$2:$M$66,"&lt;"&amp;'Cumulative distributions'!$A198)/COUNTIFS(Data!$M$2:$M$66,"&gt;0",Data!$D$2:$D$66,"AI",Data!$H$2:$H$66,"&gt;1999")</f>
        <v>0.9333333333333333</v>
      </c>
      <c r="G198" t="e">
        <f>COUNTIFS(Data!$D$2:$D$66,"AGI",Data!$H$2:$H$66,"&lt;2000",Data!$M$2:$M$66,"&lt;"&amp;'Cumulative distributions'!$A198)/COUNTIFS(Data!$M$2:$M$66,"&gt;0",Data!$D$2:$D$66,"AGI",Data!$H$2:$H$66,"&lt;2000")</f>
        <v>#DIV/0!</v>
      </c>
      <c r="H198">
        <f>COUNTIFS(Data!$D$2:$D$66,"AGI",Data!$H$2:$H$66,"&gt;1999",Data!$M$2:$M$66,"&lt;"&amp;'Cumulative distributions'!$A198)/COUNTIFS(Data!$M$2:$M$66,"&gt;0",Data!$D$2:$D$66,"AGI",Data!$H$2:$H$66,"&gt;1999")</f>
        <v>1</v>
      </c>
      <c r="I198">
        <f>COUNTIFS(Data!$D$2:$D$66,"Futurist",Data!$H$2:$H$66,"&lt;2000",Data!$M$2:$M$66,"&lt;"&amp;'Cumulative distributions'!$A198)/COUNTIFS(Data!$M$2:$M$66,"&gt;0",Data!$D$2:$D$66,"Futurist",Data!$H$2:$H$66,"&lt;2000")</f>
        <v>0.875</v>
      </c>
      <c r="J198">
        <f>COUNTIFS(Data!$D$2:$D$66,"Futurist",Data!$H$2:$H$66,"&gt;1999",Data!$M$2:$M$66,"&lt;"&amp;'Cumulative distributions'!$A198)/COUNTIFS(Data!$M$2:$M$66,"&gt;0",Data!$D$2:$D$66,"Futurist",Data!$H$2:$H$66,"&gt;1999")</f>
        <v>0.8571428571428571</v>
      </c>
      <c r="K198">
        <f>COUNTIFS(Data!$D$2:$D$66,"Other",Data!$H$2:$H$66,"&lt;2000",Data!$M$2:$M$66,"&lt;"&amp;'Cumulative distributions'!$A198)/COUNTIFS(Data!$M$2:$M$66,"&gt;0",Data!$D$2:$D$66,"Other",Data!$H$2:$H$66,"&lt;2000")</f>
        <v>1</v>
      </c>
      <c r="L198">
        <f>COUNTIFS(Data!$D$2:$D$66,"Other",Data!$H$2:$H$66,"&gt;1999",Data!$M$2:$M$66,"&lt;"&amp;'Cumulative distributions'!$A198)/COUNTIFS(Data!$M$2:$M$66,"&gt;0",Data!$D$2:$D$66,"Other",Data!$H$2:$H$66,"&gt;1999")</f>
        <v>0.8</v>
      </c>
      <c r="N198">
        <f>COUNTIFS(Data!$D$2:$D$66,"AGI",Data!$M$2:$M$66,"&lt;"&amp;'Cumulative distributions'!$A198)/COUNTIFS(Data!$M$2:$M$66,"&gt;0",Data!$D$2:$D$66,"AGI")</f>
        <v>1</v>
      </c>
      <c r="O198">
        <f>COUNTIFS(Data!$D$2:$D$66,"AI",Data!$M$2:$M$66,"&lt;"&amp;'Cumulative distributions'!$A198)/COUNTIFS(Data!$M$2:$M$66,"&gt;0",Data!$D$2:$D$66,"AI")</f>
        <v>0.9545454545454546</v>
      </c>
      <c r="P198">
        <f>COUNTIFS(Data!$D$2:$D$66,"Futurist",Data!$M$2:$M$66,"&lt;"&amp;'Cumulative distributions'!$A198)/COUNTIFS(Data!$M$2:$M$66,"&gt;0",Data!$D$2:$D$66,"Futurist")</f>
        <v>0.8666666666666667</v>
      </c>
      <c r="Q198">
        <f>COUNTIFS(Data!$D$2:$D$66,"Other",Data!$M$2:$M$66,"&lt;"&amp;'Cumulative distributions'!$A198)/COUNTIFS(Data!$M$2:$M$66,"&gt;0",Data!$D$2:$D$66,"Other")</f>
        <v>0.875</v>
      </c>
      <c r="S198">
        <f>COUNTIFS(Data!$H$2:$H$66,"&lt;2000",Data!$M$2:$M$66,"&lt;"&amp;'Cumulative distributions'!$A198)/COUNTIFS(Data!$M$2:$M$66,"&gt;0",Data!$H$2:$H$66,"&lt;2000")</f>
        <v>0.9444444444444444</v>
      </c>
      <c r="T198">
        <f>COUNTIFS(Data!$H$2:$H$66,"&gt;1999",Data!$M$2:$M$66,"&lt;"&amp;'Cumulative distributions'!$A198)/COUNTIFS(Data!$M$2:$M$66,"&gt;0",Data!$H$2:$H$66,"&gt;1999")</f>
        <v>0.925</v>
      </c>
      <c r="V198">
        <f>COUNTIFS(Data!$AD$2:$AD$66,1,Data!$H$2:$H$66,"&gt;1999",Data!$M$2:$M$66,"&lt;"&amp;'Cumulative distributions'!$A198)/COUNTIFS(Data!$M$2:$M$66,"&gt;0",Data!$AD$2:$AD$66,1,Data!$H$2:$H$66,"&gt;1999")</f>
        <v>0.9545454545454546</v>
      </c>
      <c r="W198">
        <f>COUNTIFS(Data!$AD$2:$AD$66,0,Data!$H$2:$H$66,"&gt;1999",Data!$M$2:$M$66,"&lt;"&amp;'Cumulative distributions'!$A198)/COUNTIFS(Data!$M$2:$M$66,"&gt;0",Data!$AD$2:$AD$66,0,Data!$H$2:$H$66,"&gt;1999")</f>
        <v>0.9090909090909091</v>
      </c>
      <c r="AH198">
        <f t="shared" si="3"/>
        <v>2026</v>
      </c>
    </row>
    <row r="199" spans="1:34" ht="12.75">
      <c r="A199">
        <v>2157</v>
      </c>
      <c r="B199">
        <f>COUNTIF(Data!$M$2:$M$66,"&lt;"&amp;A199)/COUNT(Data!$M$2:$M$66)</f>
        <v>0.9310344827586207</v>
      </c>
      <c r="C199">
        <f>COUNTIF(Data!$L$2:$L$66,"&lt;"&amp;A199)/COUNT(Data!$L$2:$L$66)</f>
        <v>0.9245283018867925</v>
      </c>
      <c r="E199">
        <f>COUNTIFS(Data!$D$2:$D$66,"AI",Data!$H$2:$H$66,"&lt;2000",Data!$M$2:$M$66,"&lt;"&amp;'Cumulative distributions'!$A199)/COUNTIFS(Data!$M$2:$M$66,"&gt;0",Data!$D$2:$D$66,"AI",Data!$H$2:$H$66,"&lt;2000")</f>
        <v>1</v>
      </c>
      <c r="F199">
        <f>COUNTIFS(Data!$D$2:$D$66,"AI",Data!$H$2:$H$66,"&gt;1999",Data!$M$2:$M$66,"&lt;"&amp;'Cumulative distributions'!$A199)/COUNTIFS(Data!$M$2:$M$66,"&gt;0",Data!$D$2:$D$66,"AI",Data!$H$2:$H$66,"&gt;1999")</f>
        <v>0.9333333333333333</v>
      </c>
      <c r="G199" t="e">
        <f>COUNTIFS(Data!$D$2:$D$66,"AGI",Data!$H$2:$H$66,"&lt;2000",Data!$M$2:$M$66,"&lt;"&amp;'Cumulative distributions'!$A199)/COUNTIFS(Data!$M$2:$M$66,"&gt;0",Data!$D$2:$D$66,"AGI",Data!$H$2:$H$66,"&lt;2000")</f>
        <v>#DIV/0!</v>
      </c>
      <c r="H199">
        <f>COUNTIFS(Data!$D$2:$D$66,"AGI",Data!$H$2:$H$66,"&gt;1999",Data!$M$2:$M$66,"&lt;"&amp;'Cumulative distributions'!$A199)/COUNTIFS(Data!$M$2:$M$66,"&gt;0",Data!$D$2:$D$66,"AGI",Data!$H$2:$H$66,"&gt;1999")</f>
        <v>1</v>
      </c>
      <c r="I199">
        <f>COUNTIFS(Data!$D$2:$D$66,"Futurist",Data!$H$2:$H$66,"&lt;2000",Data!$M$2:$M$66,"&lt;"&amp;'Cumulative distributions'!$A199)/COUNTIFS(Data!$M$2:$M$66,"&gt;0",Data!$D$2:$D$66,"Futurist",Data!$H$2:$H$66,"&lt;2000")</f>
        <v>0.875</v>
      </c>
      <c r="J199">
        <f>COUNTIFS(Data!$D$2:$D$66,"Futurist",Data!$H$2:$H$66,"&gt;1999",Data!$M$2:$M$66,"&lt;"&amp;'Cumulative distributions'!$A199)/COUNTIFS(Data!$M$2:$M$66,"&gt;0",Data!$D$2:$D$66,"Futurist",Data!$H$2:$H$66,"&gt;1999")</f>
        <v>0.8571428571428571</v>
      </c>
      <c r="K199">
        <f>COUNTIFS(Data!$D$2:$D$66,"Other",Data!$H$2:$H$66,"&lt;2000",Data!$M$2:$M$66,"&lt;"&amp;'Cumulative distributions'!$A199)/COUNTIFS(Data!$M$2:$M$66,"&gt;0",Data!$D$2:$D$66,"Other",Data!$H$2:$H$66,"&lt;2000")</f>
        <v>1</v>
      </c>
      <c r="L199">
        <f>COUNTIFS(Data!$D$2:$D$66,"Other",Data!$H$2:$H$66,"&gt;1999",Data!$M$2:$M$66,"&lt;"&amp;'Cumulative distributions'!$A199)/COUNTIFS(Data!$M$2:$M$66,"&gt;0",Data!$D$2:$D$66,"Other",Data!$H$2:$H$66,"&gt;1999")</f>
        <v>0.8</v>
      </c>
      <c r="N199">
        <f>COUNTIFS(Data!$D$2:$D$66,"AGI",Data!$M$2:$M$66,"&lt;"&amp;'Cumulative distributions'!$A199)/COUNTIFS(Data!$M$2:$M$66,"&gt;0",Data!$D$2:$D$66,"AGI")</f>
        <v>1</v>
      </c>
      <c r="O199">
        <f>COUNTIFS(Data!$D$2:$D$66,"AI",Data!$M$2:$M$66,"&lt;"&amp;'Cumulative distributions'!$A199)/COUNTIFS(Data!$M$2:$M$66,"&gt;0",Data!$D$2:$D$66,"AI")</f>
        <v>0.9545454545454546</v>
      </c>
      <c r="P199">
        <f>COUNTIFS(Data!$D$2:$D$66,"Futurist",Data!$M$2:$M$66,"&lt;"&amp;'Cumulative distributions'!$A199)/COUNTIFS(Data!$M$2:$M$66,"&gt;0",Data!$D$2:$D$66,"Futurist")</f>
        <v>0.8666666666666667</v>
      </c>
      <c r="Q199">
        <f>COUNTIFS(Data!$D$2:$D$66,"Other",Data!$M$2:$M$66,"&lt;"&amp;'Cumulative distributions'!$A199)/COUNTIFS(Data!$M$2:$M$66,"&gt;0",Data!$D$2:$D$66,"Other")</f>
        <v>0.875</v>
      </c>
      <c r="S199">
        <f>COUNTIFS(Data!$H$2:$H$66,"&lt;2000",Data!$M$2:$M$66,"&lt;"&amp;'Cumulative distributions'!$A199)/COUNTIFS(Data!$M$2:$M$66,"&gt;0",Data!$H$2:$H$66,"&lt;2000")</f>
        <v>0.9444444444444444</v>
      </c>
      <c r="T199">
        <f>COUNTIFS(Data!$H$2:$H$66,"&gt;1999",Data!$M$2:$M$66,"&lt;"&amp;'Cumulative distributions'!$A199)/COUNTIFS(Data!$M$2:$M$66,"&gt;0",Data!$H$2:$H$66,"&gt;1999")</f>
        <v>0.925</v>
      </c>
      <c r="V199">
        <f>COUNTIFS(Data!$AD$2:$AD$66,1,Data!$H$2:$H$66,"&gt;1999",Data!$M$2:$M$66,"&lt;"&amp;'Cumulative distributions'!$A199)/COUNTIFS(Data!$M$2:$M$66,"&gt;0",Data!$AD$2:$AD$66,1,Data!$H$2:$H$66,"&gt;1999")</f>
        <v>0.9545454545454546</v>
      </c>
      <c r="W199">
        <f>COUNTIFS(Data!$AD$2:$AD$66,0,Data!$H$2:$H$66,"&gt;1999",Data!$M$2:$M$66,"&lt;"&amp;'Cumulative distributions'!$A199)/COUNTIFS(Data!$M$2:$M$66,"&gt;0",Data!$AD$2:$AD$66,0,Data!$H$2:$H$66,"&gt;1999")</f>
        <v>0.9090909090909091</v>
      </c>
      <c r="AH199">
        <f t="shared" si="3"/>
        <v>2026</v>
      </c>
    </row>
    <row r="200" spans="1:34" ht="12.75">
      <c r="A200">
        <v>2158</v>
      </c>
      <c r="B200">
        <f>COUNTIF(Data!$M$2:$M$66,"&lt;"&amp;A200)/COUNT(Data!$M$2:$M$66)</f>
        <v>0.9310344827586207</v>
      </c>
      <c r="C200">
        <f>COUNTIF(Data!$L$2:$L$66,"&lt;"&amp;A200)/COUNT(Data!$L$2:$L$66)</f>
        <v>0.9245283018867925</v>
      </c>
      <c r="E200">
        <f>COUNTIFS(Data!$D$2:$D$66,"AI",Data!$H$2:$H$66,"&lt;2000",Data!$M$2:$M$66,"&lt;"&amp;'Cumulative distributions'!$A200)/COUNTIFS(Data!$M$2:$M$66,"&gt;0",Data!$D$2:$D$66,"AI",Data!$H$2:$H$66,"&lt;2000")</f>
        <v>1</v>
      </c>
      <c r="F200">
        <f>COUNTIFS(Data!$D$2:$D$66,"AI",Data!$H$2:$H$66,"&gt;1999",Data!$M$2:$M$66,"&lt;"&amp;'Cumulative distributions'!$A200)/COUNTIFS(Data!$M$2:$M$66,"&gt;0",Data!$D$2:$D$66,"AI",Data!$H$2:$H$66,"&gt;1999")</f>
        <v>0.9333333333333333</v>
      </c>
      <c r="G200" t="e">
        <f>COUNTIFS(Data!$D$2:$D$66,"AGI",Data!$H$2:$H$66,"&lt;2000",Data!$M$2:$M$66,"&lt;"&amp;'Cumulative distributions'!$A200)/COUNTIFS(Data!$M$2:$M$66,"&gt;0",Data!$D$2:$D$66,"AGI",Data!$H$2:$H$66,"&lt;2000")</f>
        <v>#DIV/0!</v>
      </c>
      <c r="H200">
        <f>COUNTIFS(Data!$D$2:$D$66,"AGI",Data!$H$2:$H$66,"&gt;1999",Data!$M$2:$M$66,"&lt;"&amp;'Cumulative distributions'!$A200)/COUNTIFS(Data!$M$2:$M$66,"&gt;0",Data!$D$2:$D$66,"AGI",Data!$H$2:$H$66,"&gt;1999")</f>
        <v>1</v>
      </c>
      <c r="I200">
        <f>COUNTIFS(Data!$D$2:$D$66,"Futurist",Data!$H$2:$H$66,"&lt;2000",Data!$M$2:$M$66,"&lt;"&amp;'Cumulative distributions'!$A200)/COUNTIFS(Data!$M$2:$M$66,"&gt;0",Data!$D$2:$D$66,"Futurist",Data!$H$2:$H$66,"&lt;2000")</f>
        <v>0.875</v>
      </c>
      <c r="J200">
        <f>COUNTIFS(Data!$D$2:$D$66,"Futurist",Data!$H$2:$H$66,"&gt;1999",Data!$M$2:$M$66,"&lt;"&amp;'Cumulative distributions'!$A200)/COUNTIFS(Data!$M$2:$M$66,"&gt;0",Data!$D$2:$D$66,"Futurist",Data!$H$2:$H$66,"&gt;1999")</f>
        <v>0.8571428571428571</v>
      </c>
      <c r="K200">
        <f>COUNTIFS(Data!$D$2:$D$66,"Other",Data!$H$2:$H$66,"&lt;2000",Data!$M$2:$M$66,"&lt;"&amp;'Cumulative distributions'!$A200)/COUNTIFS(Data!$M$2:$M$66,"&gt;0",Data!$D$2:$D$66,"Other",Data!$H$2:$H$66,"&lt;2000")</f>
        <v>1</v>
      </c>
      <c r="L200">
        <f>COUNTIFS(Data!$D$2:$D$66,"Other",Data!$H$2:$H$66,"&gt;1999",Data!$M$2:$M$66,"&lt;"&amp;'Cumulative distributions'!$A200)/COUNTIFS(Data!$M$2:$M$66,"&gt;0",Data!$D$2:$D$66,"Other",Data!$H$2:$H$66,"&gt;1999")</f>
        <v>0.8</v>
      </c>
      <c r="N200">
        <f>COUNTIFS(Data!$D$2:$D$66,"AGI",Data!$M$2:$M$66,"&lt;"&amp;'Cumulative distributions'!$A200)/COUNTIFS(Data!$M$2:$M$66,"&gt;0",Data!$D$2:$D$66,"AGI")</f>
        <v>1</v>
      </c>
      <c r="O200">
        <f>COUNTIFS(Data!$D$2:$D$66,"AI",Data!$M$2:$M$66,"&lt;"&amp;'Cumulative distributions'!$A200)/COUNTIFS(Data!$M$2:$M$66,"&gt;0",Data!$D$2:$D$66,"AI")</f>
        <v>0.9545454545454546</v>
      </c>
      <c r="P200">
        <f>COUNTIFS(Data!$D$2:$D$66,"Futurist",Data!$M$2:$M$66,"&lt;"&amp;'Cumulative distributions'!$A200)/COUNTIFS(Data!$M$2:$M$66,"&gt;0",Data!$D$2:$D$66,"Futurist")</f>
        <v>0.8666666666666667</v>
      </c>
      <c r="Q200">
        <f>COUNTIFS(Data!$D$2:$D$66,"Other",Data!$M$2:$M$66,"&lt;"&amp;'Cumulative distributions'!$A200)/COUNTIFS(Data!$M$2:$M$66,"&gt;0",Data!$D$2:$D$66,"Other")</f>
        <v>0.875</v>
      </c>
      <c r="S200">
        <f>COUNTIFS(Data!$H$2:$H$66,"&lt;2000",Data!$M$2:$M$66,"&lt;"&amp;'Cumulative distributions'!$A200)/COUNTIFS(Data!$M$2:$M$66,"&gt;0",Data!$H$2:$H$66,"&lt;2000")</f>
        <v>0.9444444444444444</v>
      </c>
      <c r="T200">
        <f>COUNTIFS(Data!$H$2:$H$66,"&gt;1999",Data!$M$2:$M$66,"&lt;"&amp;'Cumulative distributions'!$A200)/COUNTIFS(Data!$M$2:$M$66,"&gt;0",Data!$H$2:$H$66,"&gt;1999")</f>
        <v>0.925</v>
      </c>
      <c r="V200">
        <f>COUNTIFS(Data!$AD$2:$AD$66,1,Data!$H$2:$H$66,"&gt;1999",Data!$M$2:$M$66,"&lt;"&amp;'Cumulative distributions'!$A200)/COUNTIFS(Data!$M$2:$M$66,"&gt;0",Data!$AD$2:$AD$66,1,Data!$H$2:$H$66,"&gt;1999")</f>
        <v>0.9545454545454546</v>
      </c>
      <c r="W200">
        <f>COUNTIFS(Data!$AD$2:$AD$66,0,Data!$H$2:$H$66,"&gt;1999",Data!$M$2:$M$66,"&lt;"&amp;'Cumulative distributions'!$A200)/COUNTIFS(Data!$M$2:$M$66,"&gt;0",Data!$AD$2:$AD$66,0,Data!$H$2:$H$66,"&gt;1999")</f>
        <v>0.9090909090909091</v>
      </c>
      <c r="AH200">
        <f t="shared" si="3"/>
        <v>2026</v>
      </c>
    </row>
    <row r="201" spans="1:34" ht="12.75">
      <c r="A201">
        <v>2159</v>
      </c>
      <c r="B201">
        <f>COUNTIF(Data!$M$2:$M$66,"&lt;"&amp;A201)/COUNT(Data!$M$2:$M$66)</f>
        <v>0.9310344827586207</v>
      </c>
      <c r="C201">
        <f>COUNTIF(Data!$L$2:$L$66,"&lt;"&amp;A201)/COUNT(Data!$L$2:$L$66)</f>
        <v>0.9245283018867925</v>
      </c>
      <c r="E201">
        <f>COUNTIFS(Data!$D$2:$D$66,"AI",Data!$H$2:$H$66,"&lt;2000",Data!$M$2:$M$66,"&lt;"&amp;'Cumulative distributions'!$A201)/COUNTIFS(Data!$M$2:$M$66,"&gt;0",Data!$D$2:$D$66,"AI",Data!$H$2:$H$66,"&lt;2000")</f>
        <v>1</v>
      </c>
      <c r="F201">
        <f>COUNTIFS(Data!$D$2:$D$66,"AI",Data!$H$2:$H$66,"&gt;1999",Data!$M$2:$M$66,"&lt;"&amp;'Cumulative distributions'!$A201)/COUNTIFS(Data!$M$2:$M$66,"&gt;0",Data!$D$2:$D$66,"AI",Data!$H$2:$H$66,"&gt;1999")</f>
        <v>0.9333333333333333</v>
      </c>
      <c r="G201" t="e">
        <f>COUNTIFS(Data!$D$2:$D$66,"AGI",Data!$H$2:$H$66,"&lt;2000",Data!$M$2:$M$66,"&lt;"&amp;'Cumulative distributions'!$A201)/COUNTIFS(Data!$M$2:$M$66,"&gt;0",Data!$D$2:$D$66,"AGI",Data!$H$2:$H$66,"&lt;2000")</f>
        <v>#DIV/0!</v>
      </c>
      <c r="H201">
        <f>COUNTIFS(Data!$D$2:$D$66,"AGI",Data!$H$2:$H$66,"&gt;1999",Data!$M$2:$M$66,"&lt;"&amp;'Cumulative distributions'!$A201)/COUNTIFS(Data!$M$2:$M$66,"&gt;0",Data!$D$2:$D$66,"AGI",Data!$H$2:$H$66,"&gt;1999")</f>
        <v>1</v>
      </c>
      <c r="I201">
        <f>COUNTIFS(Data!$D$2:$D$66,"Futurist",Data!$H$2:$H$66,"&lt;2000",Data!$M$2:$M$66,"&lt;"&amp;'Cumulative distributions'!$A201)/COUNTIFS(Data!$M$2:$M$66,"&gt;0",Data!$D$2:$D$66,"Futurist",Data!$H$2:$H$66,"&lt;2000")</f>
        <v>0.875</v>
      </c>
      <c r="J201">
        <f>COUNTIFS(Data!$D$2:$D$66,"Futurist",Data!$H$2:$H$66,"&gt;1999",Data!$M$2:$M$66,"&lt;"&amp;'Cumulative distributions'!$A201)/COUNTIFS(Data!$M$2:$M$66,"&gt;0",Data!$D$2:$D$66,"Futurist",Data!$H$2:$H$66,"&gt;1999")</f>
        <v>0.8571428571428571</v>
      </c>
      <c r="K201">
        <f>COUNTIFS(Data!$D$2:$D$66,"Other",Data!$H$2:$H$66,"&lt;2000",Data!$M$2:$M$66,"&lt;"&amp;'Cumulative distributions'!$A201)/COUNTIFS(Data!$M$2:$M$66,"&gt;0",Data!$D$2:$D$66,"Other",Data!$H$2:$H$66,"&lt;2000")</f>
        <v>1</v>
      </c>
      <c r="L201">
        <f>COUNTIFS(Data!$D$2:$D$66,"Other",Data!$H$2:$H$66,"&gt;1999",Data!$M$2:$M$66,"&lt;"&amp;'Cumulative distributions'!$A201)/COUNTIFS(Data!$M$2:$M$66,"&gt;0",Data!$D$2:$D$66,"Other",Data!$H$2:$H$66,"&gt;1999")</f>
        <v>0.8</v>
      </c>
      <c r="N201">
        <f>COUNTIFS(Data!$D$2:$D$66,"AGI",Data!$M$2:$M$66,"&lt;"&amp;'Cumulative distributions'!$A201)/COUNTIFS(Data!$M$2:$M$66,"&gt;0",Data!$D$2:$D$66,"AGI")</f>
        <v>1</v>
      </c>
      <c r="O201">
        <f>COUNTIFS(Data!$D$2:$D$66,"AI",Data!$M$2:$M$66,"&lt;"&amp;'Cumulative distributions'!$A201)/COUNTIFS(Data!$M$2:$M$66,"&gt;0",Data!$D$2:$D$66,"AI")</f>
        <v>0.9545454545454546</v>
      </c>
      <c r="P201">
        <f>COUNTIFS(Data!$D$2:$D$66,"Futurist",Data!$M$2:$M$66,"&lt;"&amp;'Cumulative distributions'!$A201)/COUNTIFS(Data!$M$2:$M$66,"&gt;0",Data!$D$2:$D$66,"Futurist")</f>
        <v>0.8666666666666667</v>
      </c>
      <c r="Q201">
        <f>COUNTIFS(Data!$D$2:$D$66,"Other",Data!$M$2:$M$66,"&lt;"&amp;'Cumulative distributions'!$A201)/COUNTIFS(Data!$M$2:$M$66,"&gt;0",Data!$D$2:$D$66,"Other")</f>
        <v>0.875</v>
      </c>
      <c r="S201">
        <f>COUNTIFS(Data!$H$2:$H$66,"&lt;2000",Data!$M$2:$M$66,"&lt;"&amp;'Cumulative distributions'!$A201)/COUNTIFS(Data!$M$2:$M$66,"&gt;0",Data!$H$2:$H$66,"&lt;2000")</f>
        <v>0.9444444444444444</v>
      </c>
      <c r="T201">
        <f>COUNTIFS(Data!$H$2:$H$66,"&gt;1999",Data!$M$2:$M$66,"&lt;"&amp;'Cumulative distributions'!$A201)/COUNTIFS(Data!$M$2:$M$66,"&gt;0",Data!$H$2:$H$66,"&gt;1999")</f>
        <v>0.925</v>
      </c>
      <c r="V201">
        <f>COUNTIFS(Data!$AD$2:$AD$66,1,Data!$H$2:$H$66,"&gt;1999",Data!$M$2:$M$66,"&lt;"&amp;'Cumulative distributions'!$A201)/COUNTIFS(Data!$M$2:$M$66,"&gt;0",Data!$AD$2:$AD$66,1,Data!$H$2:$H$66,"&gt;1999")</f>
        <v>0.9545454545454546</v>
      </c>
      <c r="W201">
        <f>COUNTIFS(Data!$AD$2:$AD$66,0,Data!$H$2:$H$66,"&gt;1999",Data!$M$2:$M$66,"&lt;"&amp;'Cumulative distributions'!$A201)/COUNTIFS(Data!$M$2:$M$66,"&gt;0",Data!$AD$2:$AD$66,0,Data!$H$2:$H$66,"&gt;1999")</f>
        <v>0.9090909090909091</v>
      </c>
      <c r="AH201">
        <f t="shared" si="3"/>
        <v>2026</v>
      </c>
    </row>
    <row r="202" spans="1:34" ht="12.75">
      <c r="A202">
        <v>2160</v>
      </c>
      <c r="B202">
        <f>COUNTIF(Data!$M$2:$M$66,"&lt;"&amp;A202)/COUNT(Data!$M$2:$M$66)</f>
        <v>0.9310344827586207</v>
      </c>
      <c r="C202">
        <f>COUNTIF(Data!$L$2:$L$66,"&lt;"&amp;A202)/COUNT(Data!$L$2:$L$66)</f>
        <v>0.9245283018867925</v>
      </c>
      <c r="E202">
        <f>COUNTIFS(Data!$D$2:$D$66,"AI",Data!$H$2:$H$66,"&lt;2000",Data!$M$2:$M$66,"&lt;"&amp;'Cumulative distributions'!$A202)/COUNTIFS(Data!$M$2:$M$66,"&gt;0",Data!$D$2:$D$66,"AI",Data!$H$2:$H$66,"&lt;2000")</f>
        <v>1</v>
      </c>
      <c r="F202">
        <f>COUNTIFS(Data!$D$2:$D$66,"AI",Data!$H$2:$H$66,"&gt;1999",Data!$M$2:$M$66,"&lt;"&amp;'Cumulative distributions'!$A202)/COUNTIFS(Data!$M$2:$M$66,"&gt;0",Data!$D$2:$D$66,"AI",Data!$H$2:$H$66,"&gt;1999")</f>
        <v>0.9333333333333333</v>
      </c>
      <c r="G202" t="e">
        <f>COUNTIFS(Data!$D$2:$D$66,"AGI",Data!$H$2:$H$66,"&lt;2000",Data!$M$2:$M$66,"&lt;"&amp;'Cumulative distributions'!$A202)/COUNTIFS(Data!$M$2:$M$66,"&gt;0",Data!$D$2:$D$66,"AGI",Data!$H$2:$H$66,"&lt;2000")</f>
        <v>#DIV/0!</v>
      </c>
      <c r="H202">
        <f>COUNTIFS(Data!$D$2:$D$66,"AGI",Data!$H$2:$H$66,"&gt;1999",Data!$M$2:$M$66,"&lt;"&amp;'Cumulative distributions'!$A202)/COUNTIFS(Data!$M$2:$M$66,"&gt;0",Data!$D$2:$D$66,"AGI",Data!$H$2:$H$66,"&gt;1999")</f>
        <v>1</v>
      </c>
      <c r="I202">
        <f>COUNTIFS(Data!$D$2:$D$66,"Futurist",Data!$H$2:$H$66,"&lt;2000",Data!$M$2:$M$66,"&lt;"&amp;'Cumulative distributions'!$A202)/COUNTIFS(Data!$M$2:$M$66,"&gt;0",Data!$D$2:$D$66,"Futurist",Data!$H$2:$H$66,"&lt;2000")</f>
        <v>0.875</v>
      </c>
      <c r="J202">
        <f>COUNTIFS(Data!$D$2:$D$66,"Futurist",Data!$H$2:$H$66,"&gt;1999",Data!$M$2:$M$66,"&lt;"&amp;'Cumulative distributions'!$A202)/COUNTIFS(Data!$M$2:$M$66,"&gt;0",Data!$D$2:$D$66,"Futurist",Data!$H$2:$H$66,"&gt;1999")</f>
        <v>0.8571428571428571</v>
      </c>
      <c r="K202">
        <f>COUNTIFS(Data!$D$2:$D$66,"Other",Data!$H$2:$H$66,"&lt;2000",Data!$M$2:$M$66,"&lt;"&amp;'Cumulative distributions'!$A202)/COUNTIFS(Data!$M$2:$M$66,"&gt;0",Data!$D$2:$D$66,"Other",Data!$H$2:$H$66,"&lt;2000")</f>
        <v>1</v>
      </c>
      <c r="L202">
        <f>COUNTIFS(Data!$D$2:$D$66,"Other",Data!$H$2:$H$66,"&gt;1999",Data!$M$2:$M$66,"&lt;"&amp;'Cumulative distributions'!$A202)/COUNTIFS(Data!$M$2:$M$66,"&gt;0",Data!$D$2:$D$66,"Other",Data!$H$2:$H$66,"&gt;1999")</f>
        <v>0.8</v>
      </c>
      <c r="N202">
        <f>COUNTIFS(Data!$D$2:$D$66,"AGI",Data!$M$2:$M$66,"&lt;"&amp;'Cumulative distributions'!$A202)/COUNTIFS(Data!$M$2:$M$66,"&gt;0",Data!$D$2:$D$66,"AGI")</f>
        <v>1</v>
      </c>
      <c r="O202">
        <f>COUNTIFS(Data!$D$2:$D$66,"AI",Data!$M$2:$M$66,"&lt;"&amp;'Cumulative distributions'!$A202)/COUNTIFS(Data!$M$2:$M$66,"&gt;0",Data!$D$2:$D$66,"AI")</f>
        <v>0.9545454545454546</v>
      </c>
      <c r="P202">
        <f>COUNTIFS(Data!$D$2:$D$66,"Futurist",Data!$M$2:$M$66,"&lt;"&amp;'Cumulative distributions'!$A202)/COUNTIFS(Data!$M$2:$M$66,"&gt;0",Data!$D$2:$D$66,"Futurist")</f>
        <v>0.8666666666666667</v>
      </c>
      <c r="Q202">
        <f>COUNTIFS(Data!$D$2:$D$66,"Other",Data!$M$2:$M$66,"&lt;"&amp;'Cumulative distributions'!$A202)/COUNTIFS(Data!$M$2:$M$66,"&gt;0",Data!$D$2:$D$66,"Other")</f>
        <v>0.875</v>
      </c>
      <c r="S202">
        <f>COUNTIFS(Data!$H$2:$H$66,"&lt;2000",Data!$M$2:$M$66,"&lt;"&amp;'Cumulative distributions'!$A202)/COUNTIFS(Data!$M$2:$M$66,"&gt;0",Data!$H$2:$H$66,"&lt;2000")</f>
        <v>0.9444444444444444</v>
      </c>
      <c r="T202">
        <f>COUNTIFS(Data!$H$2:$H$66,"&gt;1999",Data!$M$2:$M$66,"&lt;"&amp;'Cumulative distributions'!$A202)/COUNTIFS(Data!$M$2:$M$66,"&gt;0",Data!$H$2:$H$66,"&gt;1999")</f>
        <v>0.925</v>
      </c>
      <c r="V202">
        <f>COUNTIFS(Data!$AD$2:$AD$66,1,Data!$H$2:$H$66,"&gt;1999",Data!$M$2:$M$66,"&lt;"&amp;'Cumulative distributions'!$A202)/COUNTIFS(Data!$M$2:$M$66,"&gt;0",Data!$AD$2:$AD$66,1,Data!$H$2:$H$66,"&gt;1999")</f>
        <v>0.9545454545454546</v>
      </c>
      <c r="W202">
        <f>COUNTIFS(Data!$AD$2:$AD$66,0,Data!$H$2:$H$66,"&gt;1999",Data!$M$2:$M$66,"&lt;"&amp;'Cumulative distributions'!$A202)/COUNTIFS(Data!$M$2:$M$66,"&gt;0",Data!$AD$2:$AD$66,0,Data!$H$2:$H$66,"&gt;1999")</f>
        <v>0.9090909090909091</v>
      </c>
      <c r="AH202">
        <f t="shared" si="3"/>
        <v>2026</v>
      </c>
    </row>
    <row r="203" spans="1:23" ht="12.75">
      <c r="A203">
        <v>10000</v>
      </c>
      <c r="B203">
        <f>COUNTIF(Data!$M$2:$M$66,"&lt;"&amp;A203)/COUNT(Data!$M$2:$M$66)</f>
        <v>1</v>
      </c>
      <c r="C203">
        <f>COUNTIF(Data!$L$2:$L$66,"&lt;"&amp;#REF!)/COUNT(Data!$L$2:$L$66)</f>
        <v>0</v>
      </c>
      <c r="E203">
        <f>COUNTIFS(Data!$D$2:$D$66,"AI",Data!$H$2:$H$66,"&lt;2000",Data!$M$2:$M$66,"&lt;"&amp;'Cumulative distributions'!$A203)/COUNTIFS(Data!$M$2:$M$66,"&gt;0",Data!$D$2:$D$66,"AI",Data!$H$2:$H$66,"&lt;2000")</f>
        <v>1</v>
      </c>
      <c r="F203">
        <f>COUNTIFS(Data!$D$2:$D$66,"AI",Data!$H$2:$H$66,"&gt;1999",Data!$M$2:$M$66,"&lt;"&amp;'Cumulative distributions'!$A203)/COUNTIFS(Data!$M$2:$M$66,"&gt;0",Data!$D$2:$D$66,"AI",Data!$H$2:$H$66,"&gt;1999")</f>
        <v>1</v>
      </c>
      <c r="G203" t="e">
        <f>COUNTIFS(Data!$D$2:$D$66,"AGI",Data!$H$2:$H$66,"&lt;2000",Data!$M$2:$M$66,"&lt;"&amp;'Cumulative distributions'!$A203)/COUNTIFS(Data!$M$2:$M$66,"&gt;0",Data!$D$2:$D$66,"AGI",Data!$H$2:$H$66,"&lt;2000")</f>
        <v>#DIV/0!</v>
      </c>
      <c r="H203">
        <f>COUNTIFS(Data!$D$2:$D$66,"AGI",Data!$H$2:$H$66,"&gt;1999",Data!$M$2:$M$66,"&lt;"&amp;'Cumulative distributions'!$A203)/COUNTIFS(Data!$M$2:$M$66,"&gt;0",Data!$D$2:$D$66,"AGI",Data!$H$2:$H$66,"&gt;1999")</f>
        <v>1</v>
      </c>
      <c r="I203">
        <f>COUNTIFS(Data!$D$2:$D$66,"Futurist",Data!$H$2:$H$66,"&lt;2000",Data!$M$2:$M$66,"&lt;"&amp;'Cumulative distributions'!$A203)/COUNTIFS(Data!$M$2:$M$66,"&gt;0",Data!$D$2:$D$66,"Futurist",Data!$H$2:$H$66,"&lt;2000")</f>
        <v>1</v>
      </c>
      <c r="J203">
        <f>COUNTIFS(Data!$D$2:$D$66,"Futurist",Data!$H$2:$H$66,"&gt;1999",Data!$M$2:$M$66,"&lt;"&amp;'Cumulative distributions'!$A203)/COUNTIFS(Data!$M$2:$M$66,"&gt;0",Data!$D$2:$D$66,"Futurist",Data!$H$2:$H$66,"&gt;1999")</f>
        <v>1</v>
      </c>
      <c r="K203">
        <f>COUNTIFS(Data!$D$2:$D$66,"Other",Data!$H$2:$H$66,"&lt;2000",Data!$M$2:$M$66,"&lt;"&amp;'Cumulative distributions'!$A203)/COUNTIFS(Data!$M$2:$M$66,"&gt;0",Data!$D$2:$D$66,"Other",Data!$H$2:$H$66,"&lt;2000")</f>
        <v>1</v>
      </c>
      <c r="L203">
        <f>COUNTIFS(Data!$D$2:$D$66,"Other",Data!$H$2:$H$66,"&gt;1999",Data!$M$2:$M$66,"&lt;"&amp;'Cumulative distributions'!$A203)/COUNTIFS(Data!$M$2:$M$66,"&gt;0",Data!$D$2:$D$66,"Other",Data!$H$2:$H$66,"&gt;1999")</f>
        <v>1</v>
      </c>
      <c r="N203">
        <f>COUNTIFS(Data!$D$2:$D$66,"AGI",Data!$M$2:$M$66,"&lt;"&amp;'Cumulative distributions'!$A203)/COUNTIFS(Data!$M$2:$M$66,"&gt;0",Data!$D$2:$D$66,"AGI")</f>
        <v>1</v>
      </c>
      <c r="O203">
        <f>COUNTIFS(Data!$D$2:$D$66,"AI",Data!$M$2:$M$66,"&lt;"&amp;'Cumulative distributions'!$A203)/COUNTIFS(Data!$M$2:$M$66,"&gt;0",Data!$D$2:$D$66,"AI")</f>
        <v>1</v>
      </c>
      <c r="P203">
        <f>COUNTIFS(Data!$D$2:$D$66,"Futurist",Data!$M$2:$M$66,"&lt;"&amp;'Cumulative distributions'!$A203)/COUNTIFS(Data!$M$2:$M$66,"&gt;0",Data!$D$2:$D$66,"Futurist")</f>
        <v>1</v>
      </c>
      <c r="Q203">
        <f>COUNTIFS(Data!$D$2:$D$66,"Other",Data!$M$2:$M$66,"&lt;"&amp;'Cumulative distributions'!$A203)/COUNTIFS(Data!$M$2:$M$66,"&gt;0",Data!$D$2:$D$66,"Other")</f>
        <v>1</v>
      </c>
      <c r="S203">
        <f>COUNTIFS(Data!$H$2:$H$66,"&lt;2000",Data!$M$2:$M$66,"&lt;"&amp;'Cumulative distributions'!$A203)/COUNTIFS(Data!$M$2:$M$66,"&gt;0",Data!$H$2:$H$66,"&lt;2000")</f>
        <v>1</v>
      </c>
      <c r="T203">
        <f>COUNTIFS(Data!$H$2:$H$66,"&gt;1999",Data!$M$2:$M$66,"&lt;"&amp;'Cumulative distributions'!$A203)/COUNTIFS(Data!$M$2:$M$66,"&gt;0",Data!$H$2:$H$66,"&gt;1999")</f>
        <v>1</v>
      </c>
      <c r="V203">
        <f>COUNTIFS(Data!$AD$2:$AD$66,1,Data!$H$2:$H$66,"&gt;1999",Data!$M$2:$M$66,"&lt;"&amp;'Cumulative distributions'!$A203)/COUNTIFS(Data!$M$2:$M$66,"&gt;0",Data!$AD$2:$AD$66,1,Data!$H$2:$H$66,"&gt;1999")</f>
        <v>1</v>
      </c>
      <c r="W203">
        <f>COUNTIFS(Data!$AD$2:$AD$66,0,Data!$H$2:$H$66,"&gt;1999",Data!$M$2:$M$66,"&lt;"&amp;'Cumulative distributions'!$A203)/COUNTIFS(Data!$M$2:$M$66,"&gt;0",Data!$AD$2:$AD$66,0,Data!$H$2:$H$66,"&gt;1999")</f>
        <v>1</v>
      </c>
    </row>
    <row r="205" spans="4:23" ht="24">
      <c r="D205" t="s">
        <v>602</v>
      </c>
      <c r="E205">
        <f>COUNTIFS(Data!$M$2:$M$66,"&gt;0",Data!$D$2:$D$66,"AI",Data!$H$2:$H$66,"&lt;2000")</f>
        <v>7</v>
      </c>
      <c r="F205">
        <f>COUNTIFS(Data!$M$2:$M$66,"&gt;0",Data!$D$2:$D$66,"AI",Data!$H$2:$H$66,"&gt;1999")</f>
        <v>15</v>
      </c>
      <c r="G205">
        <f>COUNTIFS(Data!$M$2:$M$66,"&gt;0",Data!$D$2:$D$66,"AGI",Data!$H$2:$H$66,"&lt;2000")</f>
        <v>0</v>
      </c>
      <c r="H205">
        <f>COUNTIFS(Data!$M$2:$M$66,"&gt;0",Data!$D$2:$D$66,"AGI",Data!$H$2:$H$66,"&gt;1999")</f>
        <v>13</v>
      </c>
      <c r="I205">
        <f>COUNTIFS(Data!$M$2:$M$66,"&gt;0",Data!$D$2:$D$66,"Futurist",Data!$H$2:$H$66,"&lt;2000")</f>
        <v>8</v>
      </c>
      <c r="J205">
        <f>COUNTIFS(Data!$M$2:$M$66,"&gt;0",Data!$D$2:$D$66,"Futurist",Data!$H$2:$H$66,"&gt;1999")</f>
        <v>7</v>
      </c>
      <c r="K205">
        <f>COUNTIFS(Data!$M$2:$M$66,"&gt;0",Data!$D$2:$D$66,"Other",Data!$H$2:$H$66,"&lt;2000")</f>
        <v>3</v>
      </c>
      <c r="L205">
        <f>COUNTIFS(Data!$M$2:$M$66,"&gt;0",Data!$D$2:$D$66,"Other",Data!$H$2:$H$66,"&gt;1999")</f>
        <v>5</v>
      </c>
      <c r="N205">
        <f>COUNTIFS(Data!$M$2:$M$66,"&gt;0",Data!$D$2:$D$66,"AGI")</f>
        <v>13</v>
      </c>
      <c r="O205">
        <f>COUNTIFS(Data!$M$2:$M$66,"&gt;0",Data!$D$2:$D$66,"AI")</f>
        <v>22</v>
      </c>
      <c r="P205">
        <f>COUNTIFS(Data!$M$2:$M$66,"&gt;0",Data!$D$2:$D$66,"Futurist")</f>
        <v>15</v>
      </c>
      <c r="Q205">
        <f>COUNTIFS(Data!$M$2:$M$66,"&gt;0",Data!$D$2:$D$66,"Other")</f>
        <v>8</v>
      </c>
      <c r="S205">
        <f>COUNTIFS(Data!$M$2:$M$66,"&gt;0",Data!$H$2:$H$66,"&lt;2000")</f>
        <v>18</v>
      </c>
      <c r="T205">
        <f>COUNTIFS(Data!$M$2:$M$66,"&gt;0",Data!$H$2:$H$66,"&gt;1999")</f>
        <v>40</v>
      </c>
      <c r="V205">
        <f>COUNTIFS(Data!$M$2:$M$66,"&gt;0",Data!$AD$2:$AD$66,1,Data!$H$2:$H$66,"&gt;1999")</f>
        <v>22</v>
      </c>
      <c r="W205">
        <f>COUNTIFS(Data!$M$2:$M$66,"&gt;0",Data!$AD$2:$AD$66,0,Data!$H$2:$H$66,"&gt;1999")</f>
        <v>11</v>
      </c>
    </row>
    <row r="207" ht="12.75">
      <c r="Y207" t="s">
        <v>589</v>
      </c>
    </row>
    <row r="225" ht="12.75">
      <c r="Y225" t="s">
        <v>590</v>
      </c>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topLeftCell="A9">
      <selection activeCell="B1" activeCellId="1" sqref="E1:E24 B1:B24"/>
    </sheetView>
  </sheetViews>
  <sheetFormatPr defaultColWidth="11.421875" defaultRowHeight="12.75"/>
  <cols>
    <col min="2" max="3" width="11.00390625" style="0" bestFit="1" customWidth="1"/>
    <col min="5" max="5" width="11.00390625" style="0" bestFit="1" customWidth="1"/>
    <col min="7" max="8" width="11.00390625" style="0" bestFit="1" customWidth="1"/>
    <col min="10" max="11" width="11.00390625" style="0" bestFit="1" customWidth="1"/>
  </cols>
  <sheetData>
    <row r="1" spans="1:11" ht="51">
      <c r="A1" t="s">
        <v>587</v>
      </c>
      <c r="B1" t="s">
        <v>613</v>
      </c>
      <c r="C1" t="s">
        <v>614</v>
      </c>
      <c r="E1" t="s">
        <v>615</v>
      </c>
      <c r="G1" t="s">
        <v>616</v>
      </c>
      <c r="H1" t="s">
        <v>617</v>
      </c>
      <c r="J1" t="s">
        <v>618</v>
      </c>
      <c r="K1" t="s">
        <v>619</v>
      </c>
    </row>
    <row r="2" spans="1:11" ht="12.75">
      <c r="A2">
        <v>10</v>
      </c>
      <c r="B2">
        <f>COUNTIF(Data!$P$2:$P$66,"&lt;"&amp;'Time to prediction'!$A2)/COUNT(Data!$P$2:$P$66)</f>
        <v>0.034482758620689655</v>
      </c>
      <c r="C2">
        <f>B2</f>
        <v>0.034482758620689655</v>
      </c>
      <c r="E2">
        <f>COUNTIFS(Data!$P$2:$P$66,"&lt;"&amp;'Time to prediction'!$A2,Data!$D$2:$D$66,"AI")/COUNTIFS(Data!$P$2:$P$66,"&gt;0",Data!$D$2:$D$66,"AI")</f>
        <v>0.045454545454545456</v>
      </c>
      <c r="G2">
        <f>COUNTIFS(Data!$P$2:$P$66,"&lt;"&amp;'Time to prediction'!$A2,Data!$H$2:$H$66,"&lt;2000")/COUNTIFS(Data!$P$2:$P$66,"&gt;0",Data!$H$2:$H$66,"&lt;2000")</f>
        <v>0.05555555555555555</v>
      </c>
      <c r="H2">
        <f>COUNTIFS(Data!$P$2:$P$66,"&lt;"&amp;'Time to prediction'!$A2,Data!$H$2:$H$66,"&gt;1999")/COUNTIFS(Data!$P$2:$P$66,"&gt;0",Data!$H$2:$H$66,"&gt;1999")</f>
        <v>0.025</v>
      </c>
      <c r="J2">
        <f>G2</f>
        <v>0.05555555555555555</v>
      </c>
      <c r="K2">
        <f>H2</f>
        <v>0.025</v>
      </c>
    </row>
    <row r="3" spans="1:11" ht="12.75">
      <c r="A3">
        <v>20</v>
      </c>
      <c r="B3">
        <f>COUNTIF(Data!$P$2:$P$66,"&lt;"&amp;'Time to prediction'!$A3)/COUNT(Data!$P$2:$P$66)</f>
        <v>0.27586206896551724</v>
      </c>
      <c r="C3">
        <f>B3-B2</f>
        <v>0.24137931034482757</v>
      </c>
      <c r="E3">
        <f>COUNTIFS(Data!$P$2:$P$66,"&lt;"&amp;'Time to prediction'!$A3,Data!$D$2:$D$66,"AI")/COUNTIFS(Data!$P$2:$P$66,"&gt;0",Data!$D$2:$D$66,"AI")</f>
        <v>0.2727272727272727</v>
      </c>
      <c r="G3">
        <f>COUNTIFS(Data!$P$2:$P$66,"&lt;"&amp;'Time to prediction'!$A3,Data!$H$2:$H$66,"&lt;2000")/COUNTIFS(Data!$P$2:$P$66,"&gt;0",Data!$H$2:$H$66,"&lt;2000")</f>
        <v>0.2777777777777778</v>
      </c>
      <c r="H3">
        <f>COUNTIFS(Data!$P$2:$P$66,"&lt;"&amp;'Time to prediction'!$A3,Data!$H$2:$H$66,"&gt;1999")/COUNTIFS(Data!$P$2:$P$66,"&gt;0",Data!$H$2:$H$66,"&gt;1999")</f>
        <v>0.275</v>
      </c>
      <c r="J3">
        <f>G3-G2</f>
        <v>0.22222222222222224</v>
      </c>
      <c r="K3">
        <f>H3-H2</f>
        <v>0.25</v>
      </c>
    </row>
    <row r="4" spans="1:11" ht="12.75">
      <c r="A4">
        <v>30</v>
      </c>
      <c r="B4">
        <f>COUNTIF(Data!$P$2:$P$66,"&lt;"&amp;'Time to prediction'!$A4)/COUNT(Data!$P$2:$P$66)</f>
        <v>0.46551724137931033</v>
      </c>
      <c r="C4">
        <f aca="true" t="shared" si="0" ref="C4:C23">B4-B3</f>
        <v>0.1896551724137931</v>
      </c>
      <c r="E4">
        <f>COUNTIFS(Data!$P$2:$P$66,"&lt;"&amp;'Time to prediction'!$A4,Data!$D$2:$D$66,"AI")/COUNTIFS(Data!$P$2:$P$66,"&gt;0",Data!$D$2:$D$66,"AI")</f>
        <v>0.4090909090909091</v>
      </c>
      <c r="G4">
        <f>COUNTIFS(Data!$P$2:$P$66,"&lt;"&amp;'Time to prediction'!$A4,Data!$H$2:$H$66,"&lt;2000")/COUNTIFS(Data!$P$2:$P$66,"&gt;0",Data!$H$2:$H$66,"&lt;2000")</f>
        <v>0.5</v>
      </c>
      <c r="H4">
        <f>COUNTIFS(Data!$P$2:$P$66,"&lt;"&amp;'Time to prediction'!$A4,Data!$H$2:$H$66,"&gt;1999")/COUNTIFS(Data!$P$2:$P$66,"&gt;0",Data!$H$2:$H$66,"&gt;1999")</f>
        <v>0.45</v>
      </c>
      <c r="J4">
        <f aca="true" t="shared" si="1" ref="J4:J24">G4-G3</f>
        <v>0.2222222222222222</v>
      </c>
      <c r="K4">
        <f aca="true" t="shared" si="2" ref="K4:K24">H4-H3</f>
        <v>0.175</v>
      </c>
    </row>
    <row r="5" spans="1:11" ht="12.75">
      <c r="A5">
        <v>40</v>
      </c>
      <c r="B5">
        <f>COUNTIF(Data!$P$2:$P$66,"&lt;"&amp;'Time to prediction'!$A5)/COUNT(Data!$P$2:$P$66)</f>
        <v>0.5862068965517241</v>
      </c>
      <c r="C5">
        <f t="shared" si="0"/>
        <v>0.12068965517241376</v>
      </c>
      <c r="E5">
        <f>COUNTIFS(Data!$P$2:$P$66,"&lt;"&amp;'Time to prediction'!$A5,Data!$D$2:$D$66,"AI")/COUNTIFS(Data!$P$2:$P$66,"&gt;0",Data!$D$2:$D$66,"AI")</f>
        <v>0.5</v>
      </c>
      <c r="G5">
        <f>COUNTIFS(Data!$P$2:$P$66,"&lt;"&amp;'Time to prediction'!$A5,Data!$H$2:$H$66,"&lt;2000")/COUNTIFS(Data!$P$2:$P$66,"&gt;0",Data!$H$2:$H$66,"&lt;2000")</f>
        <v>0.6111111111111112</v>
      </c>
      <c r="H5">
        <f>COUNTIFS(Data!$P$2:$P$66,"&lt;"&amp;'Time to prediction'!$A5,Data!$H$2:$H$66,"&gt;1999")/COUNTIFS(Data!$P$2:$P$66,"&gt;0",Data!$H$2:$H$66,"&gt;1999")</f>
        <v>0.575</v>
      </c>
      <c r="J5">
        <f t="shared" si="1"/>
        <v>0.11111111111111116</v>
      </c>
      <c r="K5">
        <f t="shared" si="2"/>
        <v>0.12499999999999994</v>
      </c>
    </row>
    <row r="6" spans="1:11" ht="12.75">
      <c r="A6">
        <v>50</v>
      </c>
      <c r="B6">
        <f>COUNTIF(Data!$P$2:$P$66,"&lt;"&amp;'Time to prediction'!$A6)/COUNT(Data!$P$2:$P$66)</f>
        <v>0.6896551724137931</v>
      </c>
      <c r="C6">
        <f t="shared" si="0"/>
        <v>0.10344827586206906</v>
      </c>
      <c r="E6">
        <f>COUNTIFS(Data!$P$2:$P$66,"&lt;"&amp;'Time to prediction'!$A6,Data!$D$2:$D$66,"AI")/COUNTIFS(Data!$P$2:$P$66,"&gt;0",Data!$D$2:$D$66,"AI")</f>
        <v>0.6818181818181818</v>
      </c>
      <c r="G6">
        <f>COUNTIFS(Data!$P$2:$P$66,"&lt;"&amp;'Time to prediction'!$A6,Data!$H$2:$H$66,"&lt;2000")/COUNTIFS(Data!$P$2:$P$66,"&gt;0",Data!$H$2:$H$66,"&lt;2000")</f>
        <v>0.7777777777777778</v>
      </c>
      <c r="H6">
        <f>COUNTIFS(Data!$P$2:$P$66,"&lt;"&amp;'Time to prediction'!$A6,Data!$H$2:$H$66,"&gt;1999")/COUNTIFS(Data!$P$2:$P$66,"&gt;0",Data!$H$2:$H$66,"&gt;1999")</f>
        <v>0.65</v>
      </c>
      <c r="J6">
        <f t="shared" si="1"/>
        <v>0.16666666666666663</v>
      </c>
      <c r="K6">
        <f t="shared" si="2"/>
        <v>0.07500000000000007</v>
      </c>
    </row>
    <row r="7" spans="1:11" ht="12.75">
      <c r="A7">
        <v>60</v>
      </c>
      <c r="B7">
        <f>COUNTIF(Data!$P$2:$P$66,"&lt;"&amp;'Time to prediction'!$A7)/COUNT(Data!$P$2:$P$66)</f>
        <v>0.7758620689655172</v>
      </c>
      <c r="C7">
        <f t="shared" si="0"/>
        <v>0.08620689655172409</v>
      </c>
      <c r="E7">
        <f>COUNTIFS(Data!$P$2:$P$66,"&lt;"&amp;'Time to prediction'!$A7,Data!$D$2:$D$66,"AI")/COUNTIFS(Data!$P$2:$P$66,"&gt;0",Data!$D$2:$D$66,"AI")</f>
        <v>0.7727272727272727</v>
      </c>
      <c r="G7">
        <f>COUNTIFS(Data!$P$2:$P$66,"&lt;"&amp;'Time to prediction'!$A7,Data!$H$2:$H$66,"&lt;2000")/COUNTIFS(Data!$P$2:$P$66,"&gt;0",Data!$H$2:$H$66,"&lt;2000")</f>
        <v>0.8333333333333334</v>
      </c>
      <c r="H7">
        <f>COUNTIFS(Data!$P$2:$P$66,"&lt;"&amp;'Time to prediction'!$A7,Data!$H$2:$H$66,"&gt;1999")/COUNTIFS(Data!$P$2:$P$66,"&gt;0",Data!$H$2:$H$66,"&gt;1999")</f>
        <v>0.75</v>
      </c>
      <c r="J7">
        <f t="shared" si="1"/>
        <v>0.05555555555555558</v>
      </c>
      <c r="K7">
        <f t="shared" si="2"/>
        <v>0.09999999999999998</v>
      </c>
    </row>
    <row r="8" spans="1:11" ht="12.75">
      <c r="A8">
        <v>70</v>
      </c>
      <c r="B8">
        <f>COUNTIF(Data!$P$2:$P$66,"&lt;"&amp;'Time to prediction'!$A8)/COUNT(Data!$P$2:$P$66)</f>
        <v>0.7758620689655172</v>
      </c>
      <c r="C8">
        <f t="shared" si="0"/>
        <v>0</v>
      </c>
      <c r="E8">
        <f>COUNTIFS(Data!$P$2:$P$66,"&lt;"&amp;'Time to prediction'!$A8,Data!$D$2:$D$66,"AI")/COUNTIFS(Data!$P$2:$P$66,"&gt;0",Data!$D$2:$D$66,"AI")</f>
        <v>0.7727272727272727</v>
      </c>
      <c r="G8">
        <f>COUNTIFS(Data!$P$2:$P$66,"&lt;"&amp;'Time to prediction'!$A8,Data!$H$2:$H$66,"&lt;2000")/COUNTIFS(Data!$P$2:$P$66,"&gt;0",Data!$H$2:$H$66,"&lt;2000")</f>
        <v>0.8333333333333334</v>
      </c>
      <c r="H8">
        <f>COUNTIFS(Data!$P$2:$P$66,"&lt;"&amp;'Time to prediction'!$A8,Data!$H$2:$H$66,"&gt;1999")/COUNTIFS(Data!$P$2:$P$66,"&gt;0",Data!$H$2:$H$66,"&gt;1999")</f>
        <v>0.75</v>
      </c>
      <c r="J8">
        <f t="shared" si="1"/>
        <v>0</v>
      </c>
      <c r="K8">
        <f t="shared" si="2"/>
        <v>0</v>
      </c>
    </row>
    <row r="9" spans="1:11" ht="12.75">
      <c r="A9">
        <v>80</v>
      </c>
      <c r="B9">
        <f>COUNTIF(Data!$P$2:$P$66,"&lt;"&amp;'Time to prediction'!$A9)/COUNT(Data!$P$2:$P$66)</f>
        <v>0.7758620689655172</v>
      </c>
      <c r="C9">
        <f t="shared" si="0"/>
        <v>0</v>
      </c>
      <c r="E9">
        <f>COUNTIFS(Data!$P$2:$P$66,"&lt;"&amp;'Time to prediction'!$A9,Data!$D$2:$D$66,"AI")/COUNTIFS(Data!$P$2:$P$66,"&gt;0",Data!$D$2:$D$66,"AI")</f>
        <v>0.7727272727272727</v>
      </c>
      <c r="G9">
        <f>COUNTIFS(Data!$P$2:$P$66,"&lt;"&amp;'Time to prediction'!$A9,Data!$H$2:$H$66,"&lt;2000")/COUNTIFS(Data!$P$2:$P$66,"&gt;0",Data!$H$2:$H$66,"&lt;2000")</f>
        <v>0.8333333333333334</v>
      </c>
      <c r="H9">
        <f>COUNTIFS(Data!$P$2:$P$66,"&lt;"&amp;'Time to prediction'!$A9,Data!$H$2:$H$66,"&gt;1999")/COUNTIFS(Data!$P$2:$P$66,"&gt;0",Data!$H$2:$H$66,"&gt;1999")</f>
        <v>0.75</v>
      </c>
      <c r="J9">
        <f t="shared" si="1"/>
        <v>0</v>
      </c>
      <c r="K9">
        <f t="shared" si="2"/>
        <v>0</v>
      </c>
    </row>
    <row r="10" spans="1:11" ht="12.75">
      <c r="A10">
        <v>90</v>
      </c>
      <c r="B10">
        <f>COUNTIF(Data!$P$2:$P$66,"&lt;"&amp;'Time to prediction'!$A10)/COUNT(Data!$P$2:$P$66)</f>
        <v>0.7931034482758621</v>
      </c>
      <c r="C10">
        <f t="shared" si="0"/>
        <v>0.017241379310344862</v>
      </c>
      <c r="E10">
        <f>COUNTIFS(Data!$P$2:$P$66,"&lt;"&amp;'Time to prediction'!$A10,Data!$D$2:$D$66,"AI")/COUNTIFS(Data!$P$2:$P$66,"&gt;0",Data!$D$2:$D$66,"AI")</f>
        <v>0.8181818181818182</v>
      </c>
      <c r="G10">
        <f>COUNTIFS(Data!$P$2:$P$66,"&lt;"&amp;'Time to prediction'!$A10,Data!$H$2:$H$66,"&lt;2000")/COUNTIFS(Data!$P$2:$P$66,"&gt;0",Data!$H$2:$H$66,"&lt;2000")</f>
        <v>0.8333333333333334</v>
      </c>
      <c r="H10">
        <f>COUNTIFS(Data!$P$2:$P$66,"&lt;"&amp;'Time to prediction'!$A10,Data!$H$2:$H$66,"&gt;1999")/COUNTIFS(Data!$P$2:$P$66,"&gt;0",Data!$H$2:$H$66,"&gt;1999")</f>
        <v>0.775</v>
      </c>
      <c r="J10">
        <f t="shared" si="1"/>
        <v>0</v>
      </c>
      <c r="K10">
        <f t="shared" si="2"/>
        <v>0.025000000000000022</v>
      </c>
    </row>
    <row r="11" spans="1:11" ht="12.75">
      <c r="A11">
        <v>100</v>
      </c>
      <c r="B11">
        <f>COUNTIF(Data!$P$2:$P$66,"&lt;"&amp;'Time to prediction'!$A11)/COUNT(Data!$P$2:$P$66)</f>
        <v>0.8275862068965517</v>
      </c>
      <c r="C11">
        <f t="shared" si="0"/>
        <v>0.03448275862068961</v>
      </c>
      <c r="E11">
        <f>COUNTIFS(Data!$P$2:$P$66,"&lt;"&amp;'Time to prediction'!$A11,Data!$D$2:$D$66,"AI")/COUNTIFS(Data!$P$2:$P$66,"&gt;0",Data!$D$2:$D$66,"AI")</f>
        <v>0.8636363636363636</v>
      </c>
      <c r="G11">
        <f>COUNTIFS(Data!$P$2:$P$66,"&lt;"&amp;'Time to prediction'!$A11,Data!$H$2:$H$66,"&lt;2000")/COUNTIFS(Data!$P$2:$P$66,"&gt;0",Data!$H$2:$H$66,"&lt;2000")</f>
        <v>0.8333333333333334</v>
      </c>
      <c r="H11">
        <f>COUNTIFS(Data!$P$2:$P$66,"&lt;"&amp;'Time to prediction'!$A11,Data!$H$2:$H$66,"&gt;1999")/COUNTIFS(Data!$P$2:$P$66,"&gt;0",Data!$H$2:$H$66,"&gt;1999")</f>
        <v>0.825</v>
      </c>
      <c r="J11">
        <f t="shared" si="1"/>
        <v>0</v>
      </c>
      <c r="K11">
        <f t="shared" si="2"/>
        <v>0.04999999999999993</v>
      </c>
    </row>
    <row r="12" spans="1:11" ht="12.75">
      <c r="A12">
        <v>110</v>
      </c>
      <c r="B12">
        <f>COUNTIF(Data!$P$2:$P$66,"&lt;"&amp;'Time to prediction'!$A12)/COUNT(Data!$P$2:$P$66)</f>
        <v>0.896551724137931</v>
      </c>
      <c r="C12">
        <f t="shared" si="0"/>
        <v>0.06896551724137934</v>
      </c>
      <c r="E12">
        <f>COUNTIFS(Data!$P$2:$P$66,"&lt;"&amp;'Time to prediction'!$A12,Data!$D$2:$D$66,"AI")/COUNTIFS(Data!$P$2:$P$66,"&gt;0",Data!$D$2:$D$66,"AI")</f>
        <v>0.9545454545454546</v>
      </c>
      <c r="G12">
        <f>COUNTIFS(Data!$P$2:$P$66,"&lt;"&amp;'Time to prediction'!$A12,Data!$H$2:$H$66,"&lt;2000")/COUNTIFS(Data!$P$2:$P$66,"&gt;0",Data!$H$2:$H$66,"&lt;2000")</f>
        <v>0.8333333333333334</v>
      </c>
      <c r="H12">
        <f>COUNTIFS(Data!$P$2:$P$66,"&lt;"&amp;'Time to prediction'!$A12,Data!$H$2:$H$66,"&gt;1999")/COUNTIFS(Data!$P$2:$P$66,"&gt;0",Data!$H$2:$H$66,"&gt;1999")</f>
        <v>0.925</v>
      </c>
      <c r="J12">
        <f t="shared" si="1"/>
        <v>0</v>
      </c>
      <c r="K12">
        <f t="shared" si="2"/>
        <v>0.10000000000000009</v>
      </c>
    </row>
    <row r="13" spans="1:11" ht="12.75">
      <c r="A13">
        <v>120</v>
      </c>
      <c r="B13">
        <f>COUNTIF(Data!$P$2:$P$66,"&lt;"&amp;'Time to prediction'!$A13)/COUNT(Data!$P$2:$P$66)</f>
        <v>0.9137931034482759</v>
      </c>
      <c r="C13">
        <f t="shared" si="0"/>
        <v>0.017241379310344862</v>
      </c>
      <c r="E13">
        <f>COUNTIFS(Data!$P$2:$P$66,"&lt;"&amp;'Time to prediction'!$A13,Data!$D$2:$D$66,"AI")/COUNTIFS(Data!$P$2:$P$66,"&gt;0",Data!$D$2:$D$66,"AI")</f>
        <v>0.9545454545454546</v>
      </c>
      <c r="G13">
        <f>COUNTIFS(Data!$P$2:$P$66,"&lt;"&amp;'Time to prediction'!$A13,Data!$H$2:$H$66,"&lt;2000")/COUNTIFS(Data!$P$2:$P$66,"&gt;0",Data!$H$2:$H$66,"&lt;2000")</f>
        <v>0.8888888888888888</v>
      </c>
      <c r="H13">
        <f>COUNTIFS(Data!$P$2:$P$66,"&lt;"&amp;'Time to prediction'!$A13,Data!$H$2:$H$66,"&gt;1999")/COUNTIFS(Data!$P$2:$P$66,"&gt;0",Data!$H$2:$H$66,"&gt;1999")</f>
        <v>0.925</v>
      </c>
      <c r="J13">
        <f t="shared" si="1"/>
        <v>0.05555555555555547</v>
      </c>
      <c r="K13">
        <f t="shared" si="2"/>
        <v>0</v>
      </c>
    </row>
    <row r="14" spans="1:11" ht="12.75">
      <c r="A14">
        <v>130</v>
      </c>
      <c r="B14">
        <f>COUNTIF(Data!$P$2:$P$66,"&lt;"&amp;'Time to prediction'!$A14)/COUNT(Data!$P$2:$P$66)</f>
        <v>0.9137931034482759</v>
      </c>
      <c r="C14">
        <f t="shared" si="0"/>
        <v>0</v>
      </c>
      <c r="E14">
        <f>COUNTIFS(Data!$P$2:$P$66,"&lt;"&amp;'Time to prediction'!$A14,Data!$D$2:$D$66,"AI")/COUNTIFS(Data!$P$2:$P$66,"&gt;0",Data!$D$2:$D$66,"AI")</f>
        <v>0.9545454545454546</v>
      </c>
      <c r="G14">
        <f>COUNTIFS(Data!$P$2:$P$66,"&lt;"&amp;'Time to prediction'!$A14,Data!$H$2:$H$66,"&lt;2000")/COUNTIFS(Data!$P$2:$P$66,"&gt;0",Data!$H$2:$H$66,"&lt;2000")</f>
        <v>0.8888888888888888</v>
      </c>
      <c r="H14">
        <f>COUNTIFS(Data!$P$2:$P$66,"&lt;"&amp;'Time to prediction'!$A14,Data!$H$2:$H$66,"&gt;1999")/COUNTIFS(Data!$P$2:$P$66,"&gt;0",Data!$H$2:$H$66,"&gt;1999")</f>
        <v>0.925</v>
      </c>
      <c r="J14">
        <f t="shared" si="1"/>
        <v>0</v>
      </c>
      <c r="K14">
        <f t="shared" si="2"/>
        <v>0</v>
      </c>
    </row>
    <row r="15" spans="1:11" ht="12.75">
      <c r="A15">
        <v>140</v>
      </c>
      <c r="B15">
        <f>COUNTIF(Data!$P$2:$P$66,"&lt;"&amp;'Time to prediction'!$A15)/COUNT(Data!$P$2:$P$66)</f>
        <v>0.9137931034482759</v>
      </c>
      <c r="C15">
        <f t="shared" si="0"/>
        <v>0</v>
      </c>
      <c r="E15">
        <f>COUNTIFS(Data!$P$2:$P$66,"&lt;"&amp;'Time to prediction'!$A15,Data!$D$2:$D$66,"AI")/COUNTIFS(Data!$P$2:$P$66,"&gt;0",Data!$D$2:$D$66,"AI")</f>
        <v>0.9545454545454546</v>
      </c>
      <c r="G15">
        <f>COUNTIFS(Data!$P$2:$P$66,"&lt;"&amp;'Time to prediction'!$A15,Data!$H$2:$H$66,"&lt;2000")/COUNTIFS(Data!$P$2:$P$66,"&gt;0",Data!$H$2:$H$66,"&lt;2000")</f>
        <v>0.8888888888888888</v>
      </c>
      <c r="H15">
        <f>COUNTIFS(Data!$P$2:$P$66,"&lt;"&amp;'Time to prediction'!$A15,Data!$H$2:$H$66,"&gt;1999")/COUNTIFS(Data!$P$2:$P$66,"&gt;0",Data!$H$2:$H$66,"&gt;1999")</f>
        <v>0.925</v>
      </c>
      <c r="J15">
        <f t="shared" si="1"/>
        <v>0</v>
      </c>
      <c r="K15">
        <f t="shared" si="2"/>
        <v>0</v>
      </c>
    </row>
    <row r="16" spans="1:11" ht="12.75">
      <c r="A16">
        <v>150</v>
      </c>
      <c r="B16">
        <f>COUNTIF(Data!$P$2:$P$66,"&lt;"&amp;'Time to prediction'!$A16)/COUNT(Data!$P$2:$P$66)</f>
        <v>0.9137931034482759</v>
      </c>
      <c r="C16">
        <f t="shared" si="0"/>
        <v>0</v>
      </c>
      <c r="E16">
        <f>COUNTIFS(Data!$P$2:$P$66,"&lt;"&amp;'Time to prediction'!$A16,Data!$D$2:$D$66,"AI")/COUNTIFS(Data!$P$2:$P$66,"&gt;0",Data!$D$2:$D$66,"AI")</f>
        <v>0.9545454545454546</v>
      </c>
      <c r="G16">
        <f>COUNTIFS(Data!$P$2:$P$66,"&lt;"&amp;'Time to prediction'!$A16,Data!$H$2:$H$66,"&lt;2000")/COUNTIFS(Data!$P$2:$P$66,"&gt;0",Data!$H$2:$H$66,"&lt;2000")</f>
        <v>0.8888888888888888</v>
      </c>
      <c r="H16">
        <f>COUNTIFS(Data!$P$2:$P$66,"&lt;"&amp;'Time to prediction'!$A16,Data!$H$2:$H$66,"&gt;1999")/COUNTIFS(Data!$P$2:$P$66,"&gt;0",Data!$H$2:$H$66,"&gt;1999")</f>
        <v>0.925</v>
      </c>
      <c r="J16">
        <f t="shared" si="1"/>
        <v>0</v>
      </c>
      <c r="K16">
        <f t="shared" si="2"/>
        <v>0</v>
      </c>
    </row>
    <row r="17" spans="1:11" ht="12.75">
      <c r="A17">
        <v>160</v>
      </c>
      <c r="B17">
        <f>COUNTIF(Data!$P$2:$P$66,"&lt;"&amp;'Time to prediction'!$A17)/COUNT(Data!$P$2:$P$66)</f>
        <v>0.9310344827586207</v>
      </c>
      <c r="C17">
        <f t="shared" si="0"/>
        <v>0.01724137931034475</v>
      </c>
      <c r="E17">
        <f>COUNTIFS(Data!$P$2:$P$66,"&lt;"&amp;'Time to prediction'!$A17,Data!$D$2:$D$66,"AI")/COUNTIFS(Data!$P$2:$P$66,"&gt;0",Data!$D$2:$D$66,"AI")</f>
        <v>0.9545454545454546</v>
      </c>
      <c r="G17">
        <f>COUNTIFS(Data!$P$2:$P$66,"&lt;"&amp;'Time to prediction'!$A17,Data!$H$2:$H$66,"&lt;2000")/COUNTIFS(Data!$P$2:$P$66,"&gt;0",Data!$H$2:$H$66,"&lt;2000")</f>
        <v>0.9444444444444444</v>
      </c>
      <c r="H17">
        <f>COUNTIFS(Data!$P$2:$P$66,"&lt;"&amp;'Time to prediction'!$A17,Data!$H$2:$H$66,"&gt;1999")/COUNTIFS(Data!$P$2:$P$66,"&gt;0",Data!$H$2:$H$66,"&gt;1999")</f>
        <v>0.925</v>
      </c>
      <c r="J17">
        <f t="shared" si="1"/>
        <v>0.05555555555555558</v>
      </c>
      <c r="K17">
        <f t="shared" si="2"/>
        <v>0</v>
      </c>
    </row>
    <row r="18" spans="1:11" ht="12.75">
      <c r="A18">
        <v>170</v>
      </c>
      <c r="B18">
        <f>COUNTIF(Data!$P$2:$P$66,"&lt;"&amp;'Time to prediction'!$A18)/COUNT(Data!$P$2:$P$66)</f>
        <v>0.9310344827586207</v>
      </c>
      <c r="C18">
        <f t="shared" si="0"/>
        <v>0</v>
      </c>
      <c r="E18">
        <f>COUNTIFS(Data!$P$2:$P$66,"&lt;"&amp;'Time to prediction'!$A18,Data!$D$2:$D$66,"AI")/COUNTIFS(Data!$P$2:$P$66,"&gt;0",Data!$D$2:$D$66,"AI")</f>
        <v>0.9545454545454546</v>
      </c>
      <c r="G18">
        <f>COUNTIFS(Data!$P$2:$P$66,"&lt;"&amp;'Time to prediction'!$A18,Data!$H$2:$H$66,"&lt;2000")/COUNTIFS(Data!$P$2:$P$66,"&gt;0",Data!$H$2:$H$66,"&lt;2000")</f>
        <v>0.9444444444444444</v>
      </c>
      <c r="H18">
        <f>COUNTIFS(Data!$P$2:$P$66,"&lt;"&amp;'Time to prediction'!$A18,Data!$H$2:$H$66,"&gt;1999")/COUNTIFS(Data!$P$2:$P$66,"&gt;0",Data!$H$2:$H$66,"&gt;1999")</f>
        <v>0.925</v>
      </c>
      <c r="J18">
        <f t="shared" si="1"/>
        <v>0</v>
      </c>
      <c r="K18">
        <f t="shared" si="2"/>
        <v>0</v>
      </c>
    </row>
    <row r="19" spans="1:11" ht="12.75">
      <c r="A19">
        <v>180</v>
      </c>
      <c r="B19">
        <f>COUNTIF(Data!$P$2:$P$66,"&lt;"&amp;'Time to prediction'!$A19)/COUNT(Data!$P$2:$P$66)</f>
        <v>0.9310344827586207</v>
      </c>
      <c r="C19">
        <f t="shared" si="0"/>
        <v>0</v>
      </c>
      <c r="E19">
        <f>COUNTIFS(Data!$P$2:$P$66,"&lt;"&amp;'Time to prediction'!$A19,Data!$D$2:$D$66,"AI")/COUNTIFS(Data!$P$2:$P$66,"&gt;0",Data!$D$2:$D$66,"AI")</f>
        <v>0.9545454545454546</v>
      </c>
      <c r="G19">
        <f>COUNTIFS(Data!$P$2:$P$66,"&lt;"&amp;'Time to prediction'!$A19,Data!$H$2:$H$66,"&lt;2000")/COUNTIFS(Data!$P$2:$P$66,"&gt;0",Data!$H$2:$H$66,"&lt;2000")</f>
        <v>0.9444444444444444</v>
      </c>
      <c r="H19">
        <f>COUNTIFS(Data!$P$2:$P$66,"&lt;"&amp;'Time to prediction'!$A19,Data!$H$2:$H$66,"&gt;1999")/COUNTIFS(Data!$P$2:$P$66,"&gt;0",Data!$H$2:$H$66,"&gt;1999")</f>
        <v>0.925</v>
      </c>
      <c r="J19">
        <f t="shared" si="1"/>
        <v>0</v>
      </c>
      <c r="K19">
        <f t="shared" si="2"/>
        <v>0</v>
      </c>
    </row>
    <row r="20" spans="1:11" ht="12.75">
      <c r="A20">
        <v>190</v>
      </c>
      <c r="B20">
        <f>COUNTIF(Data!$P$2:$P$66,"&lt;"&amp;'Time to prediction'!$A20)/COUNT(Data!$P$2:$P$66)</f>
        <v>0.9482758620689655</v>
      </c>
      <c r="C20">
        <f t="shared" si="0"/>
        <v>0.017241379310344862</v>
      </c>
      <c r="E20">
        <f>COUNTIFS(Data!$P$2:$P$66,"&lt;"&amp;'Time to prediction'!$A20,Data!$D$2:$D$66,"AI")/COUNTIFS(Data!$P$2:$P$66,"&gt;0",Data!$D$2:$D$66,"AI")</f>
        <v>1</v>
      </c>
      <c r="G20">
        <f>COUNTIFS(Data!$P$2:$P$66,"&lt;"&amp;'Time to prediction'!$A20,Data!$H$2:$H$66,"&lt;2000")/COUNTIFS(Data!$P$2:$P$66,"&gt;0",Data!$H$2:$H$66,"&lt;2000")</f>
        <v>0.9444444444444444</v>
      </c>
      <c r="H20">
        <f>COUNTIFS(Data!$P$2:$P$66,"&lt;"&amp;'Time to prediction'!$A20,Data!$H$2:$H$66,"&gt;1999")/COUNTIFS(Data!$P$2:$P$66,"&gt;0",Data!$H$2:$H$66,"&gt;1999")</f>
        <v>0.95</v>
      </c>
      <c r="J20">
        <f t="shared" si="1"/>
        <v>0</v>
      </c>
      <c r="K20">
        <f t="shared" si="2"/>
        <v>0.02499999999999991</v>
      </c>
    </row>
    <row r="21" spans="1:11" ht="12.75">
      <c r="A21">
        <v>200</v>
      </c>
      <c r="B21">
        <f>COUNTIF(Data!$P$2:$P$66,"&lt;"&amp;'Time to prediction'!$A21)/COUNT(Data!$P$2:$P$66)</f>
        <v>0.9482758620689655</v>
      </c>
      <c r="C21">
        <f t="shared" si="0"/>
        <v>0</v>
      </c>
      <c r="E21">
        <f>COUNTIFS(Data!$P$2:$P$66,"&lt;"&amp;'Time to prediction'!$A21,Data!$D$2:$D$66,"AI")/COUNTIFS(Data!$P$2:$P$66,"&gt;0",Data!$D$2:$D$66,"AI")</f>
        <v>1</v>
      </c>
      <c r="G21">
        <f>COUNTIFS(Data!$P$2:$P$66,"&lt;"&amp;'Time to prediction'!$A21,Data!$H$2:$H$66,"&lt;2000")/COUNTIFS(Data!$P$2:$P$66,"&gt;0",Data!$H$2:$H$66,"&lt;2000")</f>
        <v>0.9444444444444444</v>
      </c>
      <c r="H21">
        <f>COUNTIFS(Data!$P$2:$P$66,"&lt;"&amp;'Time to prediction'!$A21,Data!$H$2:$H$66,"&gt;1999")/COUNTIFS(Data!$P$2:$P$66,"&gt;0",Data!$H$2:$H$66,"&gt;1999")</f>
        <v>0.95</v>
      </c>
      <c r="J21">
        <f t="shared" si="1"/>
        <v>0</v>
      </c>
      <c r="K21">
        <f t="shared" si="2"/>
        <v>0</v>
      </c>
    </row>
    <row r="22" spans="1:11" ht="12.75">
      <c r="A22">
        <v>210</v>
      </c>
      <c r="B22">
        <f>COUNTIF(Data!$P$2:$P$66,"&lt;"&amp;'Time to prediction'!$A22)/COUNT(Data!$P$2:$P$66)</f>
        <v>0.9827586206896551</v>
      </c>
      <c r="C22">
        <f t="shared" si="0"/>
        <v>0.03448275862068961</v>
      </c>
      <c r="E22">
        <f>COUNTIFS(Data!$P$2:$P$66,"&lt;"&amp;'Time to prediction'!$A22,Data!$D$2:$D$66,"AI")/COUNTIFS(Data!$P$2:$P$66,"&gt;0",Data!$D$2:$D$66,"AI")</f>
        <v>1</v>
      </c>
      <c r="G22">
        <f>COUNTIFS(Data!$P$2:$P$66,"&lt;"&amp;'Time to prediction'!$A22,Data!$H$2:$H$66,"&lt;2000")/COUNTIFS(Data!$P$2:$P$66,"&gt;0",Data!$H$2:$H$66,"&lt;2000")</f>
        <v>1</v>
      </c>
      <c r="H22">
        <f>COUNTIFS(Data!$P$2:$P$66,"&lt;"&amp;'Time to prediction'!$A22,Data!$H$2:$H$66,"&gt;1999")/COUNTIFS(Data!$P$2:$P$66,"&gt;0",Data!$H$2:$H$66,"&gt;1999")</f>
        <v>0.975</v>
      </c>
      <c r="J22">
        <f t="shared" si="1"/>
        <v>0.05555555555555558</v>
      </c>
      <c r="K22">
        <f t="shared" si="2"/>
        <v>0.025000000000000022</v>
      </c>
    </row>
    <row r="23" spans="1:11" ht="12.75">
      <c r="A23">
        <v>220</v>
      </c>
      <c r="B23">
        <f>COUNTIF(Data!$P$2:$P$66,"&lt;"&amp;'Time to prediction'!$A23)/COUNT(Data!$P$2:$P$66)</f>
        <v>0.9827586206896551</v>
      </c>
      <c r="C23">
        <f t="shared" si="0"/>
        <v>0</v>
      </c>
      <c r="E23">
        <f>COUNTIFS(Data!$P$2:$P$66,"&lt;"&amp;'Time to prediction'!$A23,Data!$D$2:$D$66,"AI")/COUNTIFS(Data!$P$2:$P$66,"&gt;0",Data!$D$2:$D$66,"AI")</f>
        <v>1</v>
      </c>
      <c r="G23">
        <f>COUNTIFS(Data!$P$2:$P$66,"&lt;"&amp;'Time to prediction'!$A23,Data!$H$2:$H$66,"&lt;2000")/COUNTIFS(Data!$P$2:$P$66,"&gt;0",Data!$H$2:$H$66,"&lt;2000")</f>
        <v>1</v>
      </c>
      <c r="H23">
        <f>COUNTIFS(Data!$P$2:$P$66,"&lt;"&amp;'Time to prediction'!$A23,Data!$H$2:$H$66,"&gt;1999")/COUNTIFS(Data!$P$2:$P$66,"&gt;0",Data!$H$2:$H$66,"&gt;1999")</f>
        <v>0.975</v>
      </c>
      <c r="J23">
        <f t="shared" si="1"/>
        <v>0</v>
      </c>
      <c r="K23">
        <f t="shared" si="2"/>
        <v>0</v>
      </c>
    </row>
    <row r="24" spans="1:11" ht="12.75">
      <c r="A24">
        <v>10000</v>
      </c>
      <c r="B24">
        <f>COUNTIF(Data!$P$2:$P$66,"&lt;"&amp;'Time to prediction'!$A24)/COUNT(Data!$P$2:$P$66)</f>
        <v>1</v>
      </c>
      <c r="C24">
        <f>B24-B23</f>
        <v>0.017241379310344862</v>
      </c>
      <c r="E24">
        <f>COUNTIFS(Data!$P$2:$P$66,"&lt;"&amp;'Time to prediction'!$A24,Data!$D$2:$D$66,"AI")/COUNTIFS(Data!$P$2:$P$66,"&gt;0",Data!$D$2:$D$66,"AI")</f>
        <v>1</v>
      </c>
      <c r="G24">
        <f>COUNTIFS(Data!$P$2:$P$66,"&lt;"&amp;'Time to prediction'!$A24,Data!$H$2:$H$66,"&lt;2000")/COUNTIFS(Data!$P$2:$P$66,"&gt;0",Data!$H$2:$H$66,"&lt;2000")</f>
        <v>1</v>
      </c>
      <c r="H24">
        <f>COUNTIFS(Data!$P$2:$P$66,"&lt;"&amp;'Time to prediction'!$A24,Data!$H$2:$H$66,"&gt;1999")/COUNTIFS(Data!$P$2:$P$66,"&gt;0",Data!$H$2:$H$66,"&gt;1999")</f>
        <v>1</v>
      </c>
      <c r="J24">
        <f t="shared" si="1"/>
        <v>0</v>
      </c>
      <c r="K24">
        <f t="shared" si="2"/>
        <v>0.025000000000000022</v>
      </c>
    </row>
  </sheetData>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2"/>
  <sheetViews>
    <sheetView workbookViewId="0" topLeftCell="A15">
      <selection activeCell="B21" sqref="B21"/>
    </sheetView>
  </sheetViews>
  <sheetFormatPr defaultColWidth="11.421875" defaultRowHeight="12.75"/>
  <cols>
    <col min="2" max="3" width="11.00390625" style="0" bestFit="1" customWidth="1"/>
    <col min="5" max="5" width="11.00390625" style="0" bestFit="1" customWidth="1"/>
    <col min="7" max="11" width="11.00390625" style="0" bestFit="1" customWidth="1"/>
  </cols>
  <sheetData>
    <row r="1" spans="1:11" ht="48">
      <c r="A1" t="s">
        <v>587</v>
      </c>
      <c r="B1" t="s">
        <v>613</v>
      </c>
      <c r="C1" t="s">
        <v>614</v>
      </c>
      <c r="E1" t="s">
        <v>615</v>
      </c>
      <c r="F1" t="s">
        <v>624</v>
      </c>
      <c r="G1" t="s">
        <v>660</v>
      </c>
      <c r="H1" t="s">
        <v>659</v>
      </c>
      <c r="I1" t="s">
        <v>620</v>
      </c>
      <c r="J1" t="s">
        <v>618</v>
      </c>
      <c r="K1" t="s">
        <v>619</v>
      </c>
    </row>
    <row r="2" spans="1:11" ht="12.75">
      <c r="A2">
        <v>1</v>
      </c>
      <c r="B2">
        <f>COUNTIF(Data!$P$2:$P$66,"&lt;"&amp;'Time to prediction (2)'!$A2)/COUNT(Data!$P$2:$P$66)</f>
        <v>0</v>
      </c>
      <c r="C2">
        <f>B2</f>
        <v>0</v>
      </c>
      <c r="E2">
        <f>COUNTIFS(Data!$P$2:$P$66,"&lt;"&amp;'Time to prediction (2)'!$A2,Data!$D$2:$D$66,"AI")/COUNTIFS(Data!$P$2:$P$66,"&gt;0",Data!$D$2:$D$66,"AI")</f>
        <v>0</v>
      </c>
      <c r="G2">
        <f>COUNTIFS(Data!$P$2:$P$66,"&lt;"&amp;'Time to prediction (2)'!$A2,Data!$H$2:$H$66,"&lt;2000")/COUNTIFS(Data!$P$2:$P$66,"&gt;0",Data!$H$2:$H$66,"&lt;2000")</f>
        <v>0</v>
      </c>
      <c r="H2">
        <f>COUNTIFS(Data!$P$2:$P$66,"&lt;"&amp;'Time to prediction (2)'!$A2,Data!$H$2:$H$66,"&gt;1999")/COUNTIFS(Data!$P$2:$P$66,"&gt;0",Data!$H$2:$H$66,"&gt;1999")</f>
        <v>0</v>
      </c>
      <c r="I2">
        <f>ABS(G2-H2)</f>
        <v>0</v>
      </c>
      <c r="J2">
        <f>G2</f>
        <v>0</v>
      </c>
      <c r="K2">
        <f>H2</f>
        <v>0</v>
      </c>
    </row>
    <row r="3" spans="1:11" ht="12.75">
      <c r="A3">
        <v>2</v>
      </c>
      <c r="B3">
        <f>COUNTIF(Data!$P$2:$P$66,"&lt;"&amp;'Time to prediction (2)'!$A3)/COUNT(Data!$P$2:$P$66)</f>
        <v>0</v>
      </c>
      <c r="C3">
        <f>B3-B2</f>
        <v>0</v>
      </c>
      <c r="E3">
        <f>COUNTIFS(Data!$P$2:$P$66,"&lt;"&amp;'Time to prediction (2)'!$A3,Data!$D$2:$D$66,"AI")/COUNTIFS(Data!$P$2:$P$66,"&gt;0",Data!$D$2:$D$66,"AI")</f>
        <v>0</v>
      </c>
      <c r="G3">
        <f>COUNTIFS(Data!$P$2:$P$66,"&lt;"&amp;'Time to prediction (2)'!$A3,Data!$H$2:$H$66,"&lt;2000")/COUNTIFS(Data!$P$2:$P$66,"&gt;0",Data!$H$2:$H$66,"&lt;2000")</f>
        <v>0</v>
      </c>
      <c r="H3">
        <f>COUNTIFS(Data!$P$2:$P$66,"&lt;"&amp;'Time to prediction (2)'!$A3,Data!$H$2:$H$66,"&gt;1999")/COUNTIFS(Data!$P$2:$P$66,"&gt;0",Data!$H$2:$H$66,"&gt;1999")</f>
        <v>0</v>
      </c>
      <c r="I3">
        <f aca="true" t="shared" si="0" ref="I3:I66">ABS(G3-H3)</f>
        <v>0</v>
      </c>
      <c r="J3">
        <f>G3-G2</f>
        <v>0</v>
      </c>
      <c r="K3">
        <f>H3-H2</f>
        <v>0</v>
      </c>
    </row>
    <row r="4" spans="1:11" ht="12.75">
      <c r="A4">
        <v>3</v>
      </c>
      <c r="B4">
        <f>COUNTIF(Data!$P$2:$P$66,"&lt;"&amp;'Time to prediction (2)'!$A4)/COUNT(Data!$P$2:$P$66)</f>
        <v>0</v>
      </c>
      <c r="C4">
        <f aca="true" t="shared" si="1" ref="C4:C67">B4-B3</f>
        <v>0</v>
      </c>
      <c r="E4">
        <f>COUNTIFS(Data!$P$2:$P$66,"&lt;"&amp;'Time to prediction (2)'!$A4,Data!$D$2:$D$66,"AI")/COUNTIFS(Data!$P$2:$P$66,"&gt;0",Data!$D$2:$D$66,"AI")</f>
        <v>0</v>
      </c>
      <c r="G4">
        <f>COUNTIFS(Data!$P$2:$P$66,"&lt;"&amp;'Time to prediction (2)'!$A4,Data!$H$2:$H$66,"&lt;2000")/COUNTIFS(Data!$P$2:$P$66,"&gt;0",Data!$H$2:$H$66,"&lt;2000")</f>
        <v>0</v>
      </c>
      <c r="H4">
        <f>COUNTIFS(Data!$P$2:$P$66,"&lt;"&amp;'Time to prediction (2)'!$A4,Data!$H$2:$H$66,"&gt;1999")/COUNTIFS(Data!$P$2:$P$66,"&gt;0",Data!$H$2:$H$66,"&gt;1999")</f>
        <v>0</v>
      </c>
      <c r="I4">
        <f t="shared" si="0"/>
        <v>0</v>
      </c>
      <c r="J4">
        <f aca="true" t="shared" si="2" ref="J4:K24">G4-G3</f>
        <v>0</v>
      </c>
      <c r="K4">
        <f t="shared" si="2"/>
        <v>0</v>
      </c>
    </row>
    <row r="5" spans="1:11" ht="12.75">
      <c r="A5">
        <v>4</v>
      </c>
      <c r="B5">
        <f>COUNTIF(Data!$P$2:$P$66,"&lt;"&amp;'Time to prediction (2)'!$A5)/COUNT(Data!$P$2:$P$66)</f>
        <v>0</v>
      </c>
      <c r="C5">
        <f t="shared" si="1"/>
        <v>0</v>
      </c>
      <c r="E5">
        <f>COUNTIFS(Data!$P$2:$P$66,"&lt;"&amp;'Time to prediction (2)'!$A5,Data!$D$2:$D$66,"AI")/COUNTIFS(Data!$P$2:$P$66,"&gt;0",Data!$D$2:$D$66,"AI")</f>
        <v>0</v>
      </c>
      <c r="G5">
        <f>COUNTIFS(Data!$P$2:$P$66,"&lt;"&amp;'Time to prediction (2)'!$A5,Data!$H$2:$H$66,"&lt;2000")/COUNTIFS(Data!$P$2:$P$66,"&gt;0",Data!$H$2:$H$66,"&lt;2000")</f>
        <v>0</v>
      </c>
      <c r="H5">
        <f>COUNTIFS(Data!$P$2:$P$66,"&lt;"&amp;'Time to prediction (2)'!$A5,Data!$H$2:$H$66,"&gt;1999")/COUNTIFS(Data!$P$2:$P$66,"&gt;0",Data!$H$2:$H$66,"&gt;1999")</f>
        <v>0</v>
      </c>
      <c r="I5">
        <f t="shared" si="0"/>
        <v>0</v>
      </c>
      <c r="J5">
        <f t="shared" si="2"/>
        <v>0</v>
      </c>
      <c r="K5">
        <f t="shared" si="2"/>
        <v>0</v>
      </c>
    </row>
    <row r="6" spans="1:11" ht="12.75">
      <c r="A6">
        <v>5</v>
      </c>
      <c r="B6">
        <f>COUNTIF(Data!$P$2:$P$66,"&lt;"&amp;'Time to prediction (2)'!$A6)/COUNT(Data!$P$2:$P$66)</f>
        <v>0</v>
      </c>
      <c r="C6">
        <f t="shared" si="1"/>
        <v>0</v>
      </c>
      <c r="E6">
        <f>COUNTIFS(Data!$P$2:$P$66,"&lt;"&amp;'Time to prediction (2)'!$A6,Data!$D$2:$D$66,"AI")/COUNTIFS(Data!$P$2:$P$66,"&gt;0",Data!$D$2:$D$66,"AI")</f>
        <v>0</v>
      </c>
      <c r="G6">
        <f>COUNTIFS(Data!$P$2:$P$66,"&lt;"&amp;'Time to prediction (2)'!$A6,Data!$H$2:$H$66,"&lt;2000")/COUNTIFS(Data!$P$2:$P$66,"&gt;0",Data!$H$2:$H$66,"&lt;2000")</f>
        <v>0</v>
      </c>
      <c r="H6">
        <f>COUNTIFS(Data!$P$2:$P$66,"&lt;"&amp;'Time to prediction (2)'!$A6,Data!$H$2:$H$66,"&gt;1999")/COUNTIFS(Data!$P$2:$P$66,"&gt;0",Data!$H$2:$H$66,"&gt;1999")</f>
        <v>0</v>
      </c>
      <c r="I6">
        <f t="shared" si="0"/>
        <v>0</v>
      </c>
      <c r="J6">
        <f t="shared" si="2"/>
        <v>0</v>
      </c>
      <c r="K6">
        <f t="shared" si="2"/>
        <v>0</v>
      </c>
    </row>
    <row r="7" spans="1:11" ht="12.75">
      <c r="A7">
        <v>6</v>
      </c>
      <c r="B7">
        <f>COUNTIF(Data!$P$2:$P$66,"&lt;"&amp;'Time to prediction (2)'!$A7)/COUNT(Data!$P$2:$P$66)</f>
        <v>0</v>
      </c>
      <c r="C7">
        <f t="shared" si="1"/>
        <v>0</v>
      </c>
      <c r="E7">
        <f>COUNTIFS(Data!$P$2:$P$66,"&lt;"&amp;'Time to prediction (2)'!$A7,Data!$D$2:$D$66,"AI")/COUNTIFS(Data!$P$2:$P$66,"&gt;0",Data!$D$2:$D$66,"AI")</f>
        <v>0</v>
      </c>
      <c r="G7">
        <f>COUNTIFS(Data!$P$2:$P$66,"&lt;"&amp;'Time to prediction (2)'!$A7,Data!$H$2:$H$66,"&lt;2000")/COUNTIFS(Data!$P$2:$P$66,"&gt;0",Data!$H$2:$H$66,"&lt;2000")</f>
        <v>0</v>
      </c>
      <c r="H7">
        <f>COUNTIFS(Data!$P$2:$P$66,"&lt;"&amp;'Time to prediction (2)'!$A7,Data!$H$2:$H$66,"&gt;1999")/COUNTIFS(Data!$P$2:$P$66,"&gt;0",Data!$H$2:$H$66,"&gt;1999")</f>
        <v>0</v>
      </c>
      <c r="I7">
        <f t="shared" si="0"/>
        <v>0</v>
      </c>
      <c r="J7">
        <f t="shared" si="2"/>
        <v>0</v>
      </c>
      <c r="K7">
        <f t="shared" si="2"/>
        <v>0</v>
      </c>
    </row>
    <row r="8" spans="1:11" ht="12.75">
      <c r="A8">
        <v>7</v>
      </c>
      <c r="B8">
        <f>COUNTIF(Data!$P$2:$P$66,"&lt;"&amp;'Time to prediction (2)'!$A8)/COUNT(Data!$P$2:$P$66)</f>
        <v>0.017241379310344827</v>
      </c>
      <c r="C8">
        <f t="shared" si="1"/>
        <v>0.017241379310344827</v>
      </c>
      <c r="E8">
        <f>COUNTIFS(Data!$P$2:$P$66,"&lt;"&amp;'Time to prediction (2)'!$A8,Data!$D$2:$D$66,"AI")/COUNTIFS(Data!$P$2:$P$66,"&gt;0",Data!$D$2:$D$66,"AI")</f>
        <v>0.045454545454545456</v>
      </c>
      <c r="G8">
        <f>COUNTIFS(Data!$P$2:$P$66,"&lt;"&amp;'Time to prediction (2)'!$A8,Data!$H$2:$H$66,"&lt;2000")/COUNTIFS(Data!$P$2:$P$66,"&gt;0",Data!$H$2:$H$66,"&lt;2000")</f>
        <v>0.05555555555555555</v>
      </c>
      <c r="H8">
        <f>COUNTIFS(Data!$P$2:$P$66,"&lt;"&amp;'Time to prediction (2)'!$A8,Data!$H$2:$H$66,"&gt;1999")/COUNTIFS(Data!$P$2:$P$66,"&gt;0",Data!$H$2:$H$66,"&gt;1999")</f>
        <v>0</v>
      </c>
      <c r="I8">
        <f t="shared" si="0"/>
        <v>0.05555555555555555</v>
      </c>
      <c r="J8">
        <f t="shared" si="2"/>
        <v>0.05555555555555555</v>
      </c>
      <c r="K8">
        <f t="shared" si="2"/>
        <v>0</v>
      </c>
    </row>
    <row r="9" spans="1:11" ht="12.75">
      <c r="A9">
        <v>8</v>
      </c>
      <c r="B9">
        <f>COUNTIF(Data!$P$2:$P$66,"&lt;"&amp;'Time to prediction (2)'!$A9)/COUNT(Data!$P$2:$P$66)</f>
        <v>0.017241379310344827</v>
      </c>
      <c r="C9">
        <f t="shared" si="1"/>
        <v>0</v>
      </c>
      <c r="E9">
        <f>COUNTIFS(Data!$P$2:$P$66,"&lt;"&amp;'Time to prediction (2)'!$A9,Data!$D$2:$D$66,"AI")/COUNTIFS(Data!$P$2:$P$66,"&gt;0",Data!$D$2:$D$66,"AI")</f>
        <v>0.045454545454545456</v>
      </c>
      <c r="G9">
        <f>COUNTIFS(Data!$P$2:$P$66,"&lt;"&amp;'Time to prediction (2)'!$A9,Data!$H$2:$H$66,"&lt;2000")/COUNTIFS(Data!$P$2:$P$66,"&gt;0",Data!$H$2:$H$66,"&lt;2000")</f>
        <v>0.05555555555555555</v>
      </c>
      <c r="H9">
        <f>COUNTIFS(Data!$P$2:$P$66,"&lt;"&amp;'Time to prediction (2)'!$A9,Data!$H$2:$H$66,"&gt;1999")/COUNTIFS(Data!$P$2:$P$66,"&gt;0",Data!$H$2:$H$66,"&gt;1999")</f>
        <v>0</v>
      </c>
      <c r="I9">
        <f t="shared" si="0"/>
        <v>0.05555555555555555</v>
      </c>
      <c r="J9">
        <f t="shared" si="2"/>
        <v>0</v>
      </c>
      <c r="K9">
        <f t="shared" si="2"/>
        <v>0</v>
      </c>
    </row>
    <row r="10" spans="1:11" ht="12.75">
      <c r="A10">
        <v>9</v>
      </c>
      <c r="B10">
        <f>COUNTIF(Data!$P$2:$P$66,"&lt;"&amp;'Time to prediction (2)'!$A10)/COUNT(Data!$P$2:$P$66)</f>
        <v>0.034482758620689655</v>
      </c>
      <c r="C10">
        <f t="shared" si="1"/>
        <v>0.017241379310344827</v>
      </c>
      <c r="E10">
        <f>COUNTIFS(Data!$P$2:$P$66,"&lt;"&amp;'Time to prediction (2)'!$A10,Data!$D$2:$D$66,"AI")/COUNTIFS(Data!$P$2:$P$66,"&gt;0",Data!$D$2:$D$66,"AI")</f>
        <v>0.045454545454545456</v>
      </c>
      <c r="G10">
        <f>COUNTIFS(Data!$P$2:$P$66,"&lt;"&amp;'Time to prediction (2)'!$A10,Data!$H$2:$H$66,"&lt;2000")/COUNTIFS(Data!$P$2:$P$66,"&gt;0",Data!$H$2:$H$66,"&lt;2000")</f>
        <v>0.05555555555555555</v>
      </c>
      <c r="H10">
        <f>COUNTIFS(Data!$P$2:$P$66,"&lt;"&amp;'Time to prediction (2)'!$A10,Data!$H$2:$H$66,"&gt;1999")/COUNTIFS(Data!$P$2:$P$66,"&gt;0",Data!$H$2:$H$66,"&gt;1999")</f>
        <v>0.025</v>
      </c>
      <c r="I10">
        <f t="shared" si="0"/>
        <v>0.03055555555555555</v>
      </c>
      <c r="J10">
        <f t="shared" si="2"/>
        <v>0</v>
      </c>
      <c r="K10">
        <f t="shared" si="2"/>
        <v>0.025</v>
      </c>
    </row>
    <row r="11" spans="1:11" ht="12.75">
      <c r="A11">
        <v>10</v>
      </c>
      <c r="B11">
        <f>COUNTIF(Data!$P$2:$P$66,"&lt;"&amp;'Time to prediction (2)'!$A11)/COUNT(Data!$P$2:$P$66)</f>
        <v>0.034482758620689655</v>
      </c>
      <c r="C11">
        <f t="shared" si="1"/>
        <v>0</v>
      </c>
      <c r="E11">
        <f>COUNTIFS(Data!$P$2:$P$66,"&lt;"&amp;'Time to prediction (2)'!$A11,Data!$D$2:$D$66,"AI")/COUNTIFS(Data!$P$2:$P$66,"&gt;0",Data!$D$2:$D$66,"AI")</f>
        <v>0.045454545454545456</v>
      </c>
      <c r="G11">
        <f>COUNTIFS(Data!$P$2:$P$66,"&lt;"&amp;'Time to prediction (2)'!$A11,Data!$H$2:$H$66,"&lt;2000")/COUNTIFS(Data!$P$2:$P$66,"&gt;0",Data!$H$2:$H$66,"&lt;2000")</f>
        <v>0.05555555555555555</v>
      </c>
      <c r="H11">
        <f>COUNTIFS(Data!$P$2:$P$66,"&lt;"&amp;'Time to prediction (2)'!$A11,Data!$H$2:$H$66,"&gt;1999")/COUNTIFS(Data!$P$2:$P$66,"&gt;0",Data!$H$2:$H$66,"&gt;1999")</f>
        <v>0.025</v>
      </c>
      <c r="I11">
        <f t="shared" si="0"/>
        <v>0.03055555555555555</v>
      </c>
      <c r="J11">
        <f t="shared" si="2"/>
        <v>0</v>
      </c>
      <c r="K11">
        <f t="shared" si="2"/>
        <v>0</v>
      </c>
    </row>
    <row r="12" spans="1:11" ht="12.75">
      <c r="A12">
        <v>11</v>
      </c>
      <c r="B12">
        <f>COUNTIF(Data!$P$2:$P$66,"&lt;"&amp;'Time to prediction (2)'!$A12)/COUNT(Data!$P$2:$P$66)</f>
        <v>0.06896551724137931</v>
      </c>
      <c r="C12">
        <f t="shared" si="1"/>
        <v>0.034482758620689655</v>
      </c>
      <c r="E12">
        <f>COUNTIFS(Data!$P$2:$P$66,"&lt;"&amp;'Time to prediction (2)'!$A12,Data!$D$2:$D$66,"AI")/COUNTIFS(Data!$P$2:$P$66,"&gt;0",Data!$D$2:$D$66,"AI")</f>
        <v>0.09090909090909091</v>
      </c>
      <c r="G12">
        <f>COUNTIFS(Data!$P$2:$P$66,"&lt;"&amp;'Time to prediction (2)'!$A12,Data!$H$2:$H$66,"&lt;2000")/COUNTIFS(Data!$P$2:$P$66,"&gt;0",Data!$H$2:$H$66,"&lt;2000")</f>
        <v>0.1111111111111111</v>
      </c>
      <c r="H12">
        <f>COUNTIFS(Data!$P$2:$P$66,"&lt;"&amp;'Time to prediction (2)'!$A12,Data!$H$2:$H$66,"&gt;1999")/COUNTIFS(Data!$P$2:$P$66,"&gt;0",Data!$H$2:$H$66,"&gt;1999")</f>
        <v>0.05</v>
      </c>
      <c r="I12">
        <f t="shared" si="0"/>
        <v>0.0611111111111111</v>
      </c>
      <c r="J12">
        <f t="shared" si="2"/>
        <v>0.05555555555555555</v>
      </c>
      <c r="K12">
        <f t="shared" si="2"/>
        <v>0.025</v>
      </c>
    </row>
    <row r="13" spans="1:11" ht="12.75">
      <c r="A13">
        <v>12</v>
      </c>
      <c r="B13">
        <f>COUNTIF(Data!$P$2:$P$66,"&lt;"&amp;'Time to prediction (2)'!$A13)/COUNT(Data!$P$2:$P$66)</f>
        <v>0.06896551724137931</v>
      </c>
      <c r="C13">
        <f t="shared" si="1"/>
        <v>0</v>
      </c>
      <c r="E13">
        <f>COUNTIFS(Data!$P$2:$P$66,"&lt;"&amp;'Time to prediction (2)'!$A13,Data!$D$2:$D$66,"AI")/COUNTIFS(Data!$P$2:$P$66,"&gt;0",Data!$D$2:$D$66,"AI")</f>
        <v>0.09090909090909091</v>
      </c>
      <c r="G13">
        <f>COUNTIFS(Data!$P$2:$P$66,"&lt;"&amp;'Time to prediction (2)'!$A13,Data!$H$2:$H$66,"&lt;2000")/COUNTIFS(Data!$P$2:$P$66,"&gt;0",Data!$H$2:$H$66,"&lt;2000")</f>
        <v>0.1111111111111111</v>
      </c>
      <c r="H13">
        <f>COUNTIFS(Data!$P$2:$P$66,"&lt;"&amp;'Time to prediction (2)'!$A13,Data!$H$2:$H$66,"&gt;1999")/COUNTIFS(Data!$P$2:$P$66,"&gt;0",Data!$H$2:$H$66,"&gt;1999")</f>
        <v>0.05</v>
      </c>
      <c r="I13">
        <f t="shared" si="0"/>
        <v>0.0611111111111111</v>
      </c>
      <c r="J13">
        <f t="shared" si="2"/>
        <v>0</v>
      </c>
      <c r="K13">
        <f t="shared" si="2"/>
        <v>0</v>
      </c>
    </row>
    <row r="14" spans="1:11" ht="12.75">
      <c r="A14">
        <v>13</v>
      </c>
      <c r="B14">
        <f>COUNTIF(Data!$P$2:$P$66,"&lt;"&amp;'Time to prediction (2)'!$A14)/COUNT(Data!$P$2:$P$66)</f>
        <v>0.06896551724137931</v>
      </c>
      <c r="C14">
        <f t="shared" si="1"/>
        <v>0</v>
      </c>
      <c r="E14">
        <f>COUNTIFS(Data!$P$2:$P$66,"&lt;"&amp;'Time to prediction (2)'!$A14,Data!$D$2:$D$66,"AI")/COUNTIFS(Data!$P$2:$P$66,"&gt;0",Data!$D$2:$D$66,"AI")</f>
        <v>0.09090909090909091</v>
      </c>
      <c r="G14">
        <f>COUNTIFS(Data!$P$2:$P$66,"&lt;"&amp;'Time to prediction (2)'!$A14,Data!$H$2:$H$66,"&lt;2000")/COUNTIFS(Data!$P$2:$P$66,"&gt;0",Data!$H$2:$H$66,"&lt;2000")</f>
        <v>0.1111111111111111</v>
      </c>
      <c r="H14">
        <f>COUNTIFS(Data!$P$2:$P$66,"&lt;"&amp;'Time to prediction (2)'!$A14,Data!$H$2:$H$66,"&gt;1999")/COUNTIFS(Data!$P$2:$P$66,"&gt;0",Data!$H$2:$H$66,"&gt;1999")</f>
        <v>0.05</v>
      </c>
      <c r="I14">
        <f t="shared" si="0"/>
        <v>0.0611111111111111</v>
      </c>
      <c r="J14">
        <f t="shared" si="2"/>
        <v>0</v>
      </c>
      <c r="K14">
        <f t="shared" si="2"/>
        <v>0</v>
      </c>
    </row>
    <row r="15" spans="1:11" ht="12.75">
      <c r="A15">
        <v>14</v>
      </c>
      <c r="B15">
        <f>COUNTIF(Data!$P$2:$P$66,"&lt;"&amp;'Time to prediction (2)'!$A15)/COUNT(Data!$P$2:$P$66)</f>
        <v>0.06896551724137931</v>
      </c>
      <c r="C15">
        <f t="shared" si="1"/>
        <v>0</v>
      </c>
      <c r="E15">
        <f>COUNTIFS(Data!$P$2:$P$66,"&lt;"&amp;'Time to prediction (2)'!$A15,Data!$D$2:$D$66,"AI")/COUNTIFS(Data!$P$2:$P$66,"&gt;0",Data!$D$2:$D$66,"AI")</f>
        <v>0.09090909090909091</v>
      </c>
      <c r="G15">
        <f>COUNTIFS(Data!$P$2:$P$66,"&lt;"&amp;'Time to prediction (2)'!$A15,Data!$H$2:$H$66,"&lt;2000")/COUNTIFS(Data!$P$2:$P$66,"&gt;0",Data!$H$2:$H$66,"&lt;2000")</f>
        <v>0.1111111111111111</v>
      </c>
      <c r="H15">
        <f>COUNTIFS(Data!$P$2:$P$66,"&lt;"&amp;'Time to prediction (2)'!$A15,Data!$H$2:$H$66,"&gt;1999")/COUNTIFS(Data!$P$2:$P$66,"&gt;0",Data!$H$2:$H$66,"&gt;1999")</f>
        <v>0.05</v>
      </c>
      <c r="I15">
        <f t="shared" si="0"/>
        <v>0.0611111111111111</v>
      </c>
      <c r="J15">
        <f t="shared" si="2"/>
        <v>0</v>
      </c>
      <c r="K15">
        <f t="shared" si="2"/>
        <v>0</v>
      </c>
    </row>
    <row r="16" spans="1:13" ht="48">
      <c r="A16">
        <v>15</v>
      </c>
      <c r="B16">
        <f>COUNTIF(Data!$P$2:$P$66,"&lt;"&amp;'Time to prediction (2)'!$A16)/COUNT(Data!$P$2:$P$66)</f>
        <v>0.08620689655172414</v>
      </c>
      <c r="C16">
        <f t="shared" si="1"/>
        <v>0.017241379310344834</v>
      </c>
      <c r="E16">
        <f>COUNTIFS(Data!$P$2:$P$66,"&lt;"&amp;'Time to prediction (2)'!$A16,Data!$D$2:$D$66,"AI")/COUNTIFS(Data!$P$2:$P$66,"&gt;0",Data!$D$2:$D$66,"AI")</f>
        <v>0.13636363636363635</v>
      </c>
      <c r="G16">
        <f>COUNTIFS(Data!$P$2:$P$66,"&lt;"&amp;'Time to prediction (2)'!$A16,Data!$H$2:$H$66,"&lt;2000")/COUNTIFS(Data!$P$2:$P$66,"&gt;0",Data!$H$2:$H$66,"&lt;2000")</f>
        <v>0.1111111111111111</v>
      </c>
      <c r="H16">
        <f>COUNTIFS(Data!$P$2:$P$66,"&lt;"&amp;'Time to prediction (2)'!$A16,Data!$H$2:$H$66,"&gt;1999")/COUNTIFS(Data!$P$2:$P$66,"&gt;0",Data!$H$2:$H$66,"&gt;1999")</f>
        <v>0.075</v>
      </c>
      <c r="I16">
        <f t="shared" si="0"/>
        <v>0.03611111111111111</v>
      </c>
      <c r="J16">
        <f t="shared" si="2"/>
        <v>0</v>
      </c>
      <c r="K16">
        <f t="shared" si="2"/>
        <v>0.024999999999999994</v>
      </c>
      <c r="M16" s="13" t="s">
        <v>661</v>
      </c>
    </row>
    <row r="17" spans="1:11" ht="12.75">
      <c r="A17">
        <v>16</v>
      </c>
      <c r="B17">
        <f>COUNTIF(Data!$P$2:$P$66,"&lt;"&amp;'Time to prediction (2)'!$A17)/COUNT(Data!$P$2:$P$66)</f>
        <v>0.13793103448275862</v>
      </c>
      <c r="C17">
        <f t="shared" si="1"/>
        <v>0.051724137931034475</v>
      </c>
      <c r="E17">
        <f>COUNTIFS(Data!$P$2:$P$66,"&lt;"&amp;'Time to prediction (2)'!$A17,Data!$D$2:$D$66,"AI")/COUNTIFS(Data!$P$2:$P$66,"&gt;0",Data!$D$2:$D$66,"AI")</f>
        <v>0.18181818181818182</v>
      </c>
      <c r="G17">
        <f>COUNTIFS(Data!$P$2:$P$66,"&lt;"&amp;'Time to prediction (2)'!$A17,Data!$H$2:$H$66,"&lt;2000")/COUNTIFS(Data!$P$2:$P$66,"&gt;0",Data!$H$2:$H$66,"&lt;2000")</f>
        <v>0.2222222222222222</v>
      </c>
      <c r="H17">
        <f>COUNTIFS(Data!$P$2:$P$66,"&lt;"&amp;'Time to prediction (2)'!$A17,Data!$H$2:$H$66,"&gt;1999")/COUNTIFS(Data!$P$2:$P$66,"&gt;0",Data!$H$2:$H$66,"&gt;1999")</f>
        <v>0.1</v>
      </c>
      <c r="I17">
        <f t="shared" si="0"/>
        <v>0.1222222222222222</v>
      </c>
      <c r="J17">
        <f t="shared" si="2"/>
        <v>0.1111111111111111</v>
      </c>
      <c r="K17">
        <f t="shared" si="2"/>
        <v>0.02500000000000001</v>
      </c>
    </row>
    <row r="18" spans="1:11" ht="12.75">
      <c r="A18">
        <v>17</v>
      </c>
      <c r="B18">
        <f>COUNTIF(Data!$P$2:$P$66,"&lt;"&amp;'Time to prediction (2)'!$A18)/COUNT(Data!$P$2:$P$66)</f>
        <v>0.1724137931034483</v>
      </c>
      <c r="C18">
        <f t="shared" si="1"/>
        <v>0.03448275862068967</v>
      </c>
      <c r="E18">
        <f>COUNTIFS(Data!$P$2:$P$66,"&lt;"&amp;'Time to prediction (2)'!$A18,Data!$D$2:$D$66,"AI")/COUNTIFS(Data!$P$2:$P$66,"&gt;0",Data!$D$2:$D$66,"AI")</f>
        <v>0.18181818181818182</v>
      </c>
      <c r="G18">
        <f>COUNTIFS(Data!$P$2:$P$66,"&lt;"&amp;'Time to prediction (2)'!$A18,Data!$H$2:$H$66,"&lt;2000")/COUNTIFS(Data!$P$2:$P$66,"&gt;0",Data!$H$2:$H$66,"&lt;2000")</f>
        <v>0.2777777777777778</v>
      </c>
      <c r="H18">
        <f>COUNTIFS(Data!$P$2:$P$66,"&lt;"&amp;'Time to prediction (2)'!$A18,Data!$H$2:$H$66,"&gt;1999")/COUNTIFS(Data!$P$2:$P$66,"&gt;0",Data!$H$2:$H$66,"&gt;1999")</f>
        <v>0.125</v>
      </c>
      <c r="I18">
        <f t="shared" si="0"/>
        <v>0.1527777777777778</v>
      </c>
      <c r="J18">
        <f t="shared" si="2"/>
        <v>0.05555555555555558</v>
      </c>
      <c r="K18">
        <f t="shared" si="2"/>
        <v>0.024999999999999994</v>
      </c>
    </row>
    <row r="19" spans="1:14" ht="24">
      <c r="A19">
        <v>18</v>
      </c>
      <c r="B19">
        <f>COUNTIF(Data!$P$2:$P$66,"&lt;"&amp;'Time to prediction (2)'!$A19)/COUNT(Data!$P$2:$P$66)</f>
        <v>0.1724137931034483</v>
      </c>
      <c r="C19">
        <f t="shared" si="1"/>
        <v>0</v>
      </c>
      <c r="E19">
        <f>COUNTIFS(Data!$P$2:$P$66,"&lt;"&amp;'Time to prediction (2)'!$A19,Data!$D$2:$D$66,"AI")/COUNTIFS(Data!$P$2:$P$66,"&gt;0",Data!$D$2:$D$66,"AI")</f>
        <v>0.18181818181818182</v>
      </c>
      <c r="G19">
        <f>COUNTIFS(Data!$P$2:$P$66,"&lt;"&amp;'Time to prediction (2)'!$A19,Data!$H$2:$H$66,"&lt;2000")/COUNTIFS(Data!$P$2:$P$66,"&gt;0",Data!$H$2:$H$66,"&lt;2000")</f>
        <v>0.2777777777777778</v>
      </c>
      <c r="H19">
        <f>COUNTIFS(Data!$P$2:$P$66,"&lt;"&amp;'Time to prediction (2)'!$A19,Data!$H$2:$H$66,"&gt;1999")/COUNTIFS(Data!$P$2:$P$66,"&gt;0",Data!$H$2:$H$66,"&gt;1999")</f>
        <v>0.125</v>
      </c>
      <c r="I19">
        <f t="shared" si="0"/>
        <v>0.1527777777777778</v>
      </c>
      <c r="J19">
        <f t="shared" si="2"/>
        <v>0</v>
      </c>
      <c r="K19">
        <f t="shared" si="2"/>
        <v>0</v>
      </c>
      <c r="M19" t="s">
        <v>621</v>
      </c>
      <c r="N19">
        <f>MAX(I2:I252)</f>
        <v>0.1527777777777778</v>
      </c>
    </row>
    <row r="20" spans="1:14" ht="12.75">
      <c r="A20">
        <v>19</v>
      </c>
      <c r="B20">
        <f>COUNTIF(Data!$P$2:$P$66,"&lt;"&amp;'Time to prediction (2)'!$A20)/COUNT(Data!$P$2:$P$66)</f>
        <v>0.2413793103448276</v>
      </c>
      <c r="C20">
        <f t="shared" si="1"/>
        <v>0.06896551724137931</v>
      </c>
      <c r="E20">
        <f>COUNTIFS(Data!$P$2:$P$66,"&lt;"&amp;'Time to prediction (2)'!$A20,Data!$D$2:$D$66,"AI")/COUNTIFS(Data!$P$2:$P$66,"&gt;0",Data!$D$2:$D$66,"AI")</f>
        <v>0.22727272727272727</v>
      </c>
      <c r="G20">
        <f>COUNTIFS(Data!$P$2:$P$66,"&lt;"&amp;'Time to prediction (2)'!$A20,Data!$H$2:$H$66,"&lt;2000")/COUNTIFS(Data!$P$2:$P$66,"&gt;0",Data!$H$2:$H$66,"&lt;2000")</f>
        <v>0.2777777777777778</v>
      </c>
      <c r="H20">
        <f>COUNTIFS(Data!$P$2:$P$66,"&lt;"&amp;'Time to prediction (2)'!$A20,Data!$H$2:$H$66,"&gt;1999")/COUNTIFS(Data!$P$2:$P$66,"&gt;0",Data!$H$2:$H$66,"&gt;1999")</f>
        <v>0.225</v>
      </c>
      <c r="I20">
        <f t="shared" si="0"/>
        <v>0.052777777777777785</v>
      </c>
      <c r="J20">
        <f t="shared" si="2"/>
        <v>0</v>
      </c>
      <c r="K20">
        <f t="shared" si="2"/>
        <v>0.1</v>
      </c>
      <c r="M20" t="s">
        <v>622</v>
      </c>
      <c r="N20">
        <f>SQRT(('Cumulative distributions'!S205+'Cumulative distributions'!T205)/('Cumulative distributions'!S205*'Cumulative distributions'!T205))</f>
        <v>0.28382310609877337</v>
      </c>
    </row>
    <row r="21" spans="1:14" ht="12.75">
      <c r="A21">
        <v>20</v>
      </c>
      <c r="B21">
        <f>COUNTIF(Data!$P$2:$P$66,"&lt;"&amp;'Time to prediction (2)'!$A21)/COUNT(Data!$P$2:$P$66)</f>
        <v>0.27586206896551724</v>
      </c>
      <c r="C21">
        <f t="shared" si="1"/>
        <v>0.03448275862068964</v>
      </c>
      <c r="E21">
        <f>COUNTIFS(Data!$P$2:$P$66,"&lt;"&amp;'Time to prediction (2)'!$A21,Data!$D$2:$D$66,"AI")/COUNTIFS(Data!$P$2:$P$66,"&gt;0",Data!$D$2:$D$66,"AI")</f>
        <v>0.2727272727272727</v>
      </c>
      <c r="G21">
        <f>COUNTIFS(Data!$P$2:$P$66,"&lt;"&amp;'Time to prediction (2)'!$A21,Data!$H$2:$H$66,"&lt;2000")/COUNTIFS(Data!$P$2:$P$66,"&gt;0",Data!$H$2:$H$66,"&lt;2000")</f>
        <v>0.2777777777777778</v>
      </c>
      <c r="H21">
        <f>COUNTIFS(Data!$P$2:$P$66,"&lt;"&amp;'Time to prediction (2)'!$A21,Data!$H$2:$H$66,"&gt;1999")/COUNTIFS(Data!$P$2:$P$66,"&gt;0",Data!$H$2:$H$66,"&gt;1999")</f>
        <v>0.275</v>
      </c>
      <c r="I21">
        <f t="shared" si="0"/>
        <v>0.002777777777777768</v>
      </c>
      <c r="J21">
        <f t="shared" si="2"/>
        <v>0</v>
      </c>
      <c r="K21">
        <f t="shared" si="2"/>
        <v>0.05000000000000002</v>
      </c>
      <c r="M21" t="s">
        <v>623</v>
      </c>
      <c r="N21">
        <f>N19/N20</f>
        <v>0.5382852012218116</v>
      </c>
    </row>
    <row r="22" spans="1:11" ht="12.75">
      <c r="A22">
        <v>21</v>
      </c>
      <c r="B22">
        <f>COUNTIF(Data!$P$2:$P$66,"&lt;"&amp;'Time to prediction (2)'!$A22)/COUNT(Data!$P$2:$P$66)</f>
        <v>0.3275862068965517</v>
      </c>
      <c r="C22">
        <f t="shared" si="1"/>
        <v>0.051724137931034475</v>
      </c>
      <c r="E22">
        <f>COUNTIFS(Data!$P$2:$P$66,"&lt;"&amp;'Time to prediction (2)'!$A22,Data!$D$2:$D$66,"AI")/COUNTIFS(Data!$P$2:$P$66,"&gt;0",Data!$D$2:$D$66,"AI")</f>
        <v>0.3181818181818182</v>
      </c>
      <c r="G22">
        <f>COUNTIFS(Data!$P$2:$P$66,"&lt;"&amp;'Time to prediction (2)'!$A22,Data!$H$2:$H$66,"&lt;2000")/COUNTIFS(Data!$P$2:$P$66,"&gt;0",Data!$H$2:$H$66,"&lt;2000")</f>
        <v>0.3333333333333333</v>
      </c>
      <c r="H22">
        <f>COUNTIFS(Data!$P$2:$P$66,"&lt;"&amp;'Time to prediction (2)'!$A22,Data!$H$2:$H$66,"&gt;1999")/COUNTIFS(Data!$P$2:$P$66,"&gt;0",Data!$H$2:$H$66,"&gt;1999")</f>
        <v>0.325</v>
      </c>
      <c r="I22">
        <f t="shared" si="0"/>
        <v>0.008333333333333304</v>
      </c>
      <c r="J22">
        <f t="shared" si="2"/>
        <v>0.055555555555555525</v>
      </c>
      <c r="K22">
        <f t="shared" si="2"/>
        <v>0.04999999999999999</v>
      </c>
    </row>
    <row r="23" spans="1:11" ht="12.75">
      <c r="A23">
        <v>22</v>
      </c>
      <c r="B23">
        <f>COUNTIF(Data!$P$2:$P$66,"&lt;"&amp;'Time to prediction (2)'!$A23)/COUNT(Data!$P$2:$P$66)</f>
        <v>0.3448275862068966</v>
      </c>
      <c r="C23">
        <f t="shared" si="1"/>
        <v>0.017241379310344862</v>
      </c>
      <c r="E23">
        <f>COUNTIFS(Data!$P$2:$P$66,"&lt;"&amp;'Time to prediction (2)'!$A23,Data!$D$2:$D$66,"AI")/COUNTIFS(Data!$P$2:$P$66,"&gt;0",Data!$D$2:$D$66,"AI")</f>
        <v>0.3181818181818182</v>
      </c>
      <c r="G23">
        <f>COUNTIFS(Data!$P$2:$P$66,"&lt;"&amp;'Time to prediction (2)'!$A23,Data!$H$2:$H$66,"&lt;2000")/COUNTIFS(Data!$P$2:$P$66,"&gt;0",Data!$H$2:$H$66,"&lt;2000")</f>
        <v>0.3888888888888889</v>
      </c>
      <c r="H23">
        <f>COUNTIFS(Data!$P$2:$P$66,"&lt;"&amp;'Time to prediction (2)'!$A23,Data!$H$2:$H$66,"&gt;1999")/COUNTIFS(Data!$P$2:$P$66,"&gt;0",Data!$H$2:$H$66,"&gt;1999")</f>
        <v>0.325</v>
      </c>
      <c r="I23">
        <f t="shared" si="0"/>
        <v>0.06388888888888888</v>
      </c>
      <c r="J23">
        <f t="shared" si="2"/>
        <v>0.05555555555555558</v>
      </c>
      <c r="K23">
        <f t="shared" si="2"/>
        <v>0</v>
      </c>
    </row>
    <row r="24" spans="1:11" ht="12.75">
      <c r="A24">
        <v>23</v>
      </c>
      <c r="B24">
        <f>COUNTIF(Data!$P$2:$P$66,"&lt;"&amp;'Time to prediction (2)'!$A24)/COUNT(Data!$P$2:$P$66)</f>
        <v>0.3448275862068966</v>
      </c>
      <c r="C24">
        <f t="shared" si="1"/>
        <v>0</v>
      </c>
      <c r="E24">
        <f>COUNTIFS(Data!$P$2:$P$66,"&lt;"&amp;'Time to prediction (2)'!$A24,Data!$D$2:$D$66,"AI")/COUNTIFS(Data!$P$2:$P$66,"&gt;0",Data!$D$2:$D$66,"AI")</f>
        <v>0.3181818181818182</v>
      </c>
      <c r="G24">
        <f>COUNTIFS(Data!$P$2:$P$66,"&lt;"&amp;'Time to prediction (2)'!$A24,Data!$H$2:$H$66,"&lt;2000")/COUNTIFS(Data!$P$2:$P$66,"&gt;0",Data!$H$2:$H$66,"&lt;2000")</f>
        <v>0.3888888888888889</v>
      </c>
      <c r="H24">
        <f>COUNTIFS(Data!$P$2:$P$66,"&lt;"&amp;'Time to prediction (2)'!$A24,Data!$H$2:$H$66,"&gt;1999")/COUNTIFS(Data!$P$2:$P$66,"&gt;0",Data!$H$2:$H$66,"&gt;1999")</f>
        <v>0.325</v>
      </c>
      <c r="I24">
        <f t="shared" si="0"/>
        <v>0.06388888888888888</v>
      </c>
      <c r="J24">
        <f t="shared" si="2"/>
        <v>0</v>
      </c>
      <c r="K24">
        <f t="shared" si="2"/>
        <v>0</v>
      </c>
    </row>
    <row r="25" spans="1:11" ht="12.75">
      <c r="A25">
        <v>24</v>
      </c>
      <c r="B25">
        <f>COUNTIF(Data!$P$2:$P$66,"&lt;"&amp;'Time to prediction (2)'!$A25)/COUNT(Data!$P$2:$P$66)</f>
        <v>0.3793103448275862</v>
      </c>
      <c r="C25">
        <f t="shared" si="1"/>
        <v>0.03448275862068961</v>
      </c>
      <c r="E25">
        <f>COUNTIFS(Data!$P$2:$P$66,"&lt;"&amp;'Time to prediction (2)'!$A25,Data!$D$2:$D$66,"AI")/COUNTIFS(Data!$P$2:$P$66,"&gt;0",Data!$D$2:$D$66,"AI")</f>
        <v>0.3181818181818182</v>
      </c>
      <c r="G25">
        <f>COUNTIFS(Data!$P$2:$P$66,"&lt;"&amp;'Time to prediction (2)'!$A25,Data!$H$2:$H$66,"&lt;2000")/COUNTIFS(Data!$P$2:$P$66,"&gt;0",Data!$H$2:$H$66,"&lt;2000")</f>
        <v>0.3888888888888889</v>
      </c>
      <c r="H25">
        <f>COUNTIFS(Data!$P$2:$P$66,"&lt;"&amp;'Time to prediction (2)'!$A25,Data!$H$2:$H$66,"&gt;1999")/COUNTIFS(Data!$P$2:$P$66,"&gt;0",Data!$H$2:$H$66,"&gt;1999")</f>
        <v>0.375</v>
      </c>
      <c r="I25">
        <f t="shared" si="0"/>
        <v>0.013888888888888895</v>
      </c>
      <c r="J25">
        <f aca="true" t="shared" si="3" ref="J25:J88">G25-G24</f>
        <v>0</v>
      </c>
      <c r="K25">
        <f aca="true" t="shared" si="4" ref="K25:K88">H25-H24</f>
        <v>0.04999999999999999</v>
      </c>
    </row>
    <row r="26" spans="1:11" ht="12.75">
      <c r="A26">
        <v>25</v>
      </c>
      <c r="B26">
        <f>COUNTIF(Data!$P$2:$P$66,"&lt;"&amp;'Time to prediction (2)'!$A26)/COUNT(Data!$P$2:$P$66)</f>
        <v>0.39655172413793105</v>
      </c>
      <c r="C26">
        <f t="shared" si="1"/>
        <v>0.017241379310344862</v>
      </c>
      <c r="E26">
        <f>COUNTIFS(Data!$P$2:$P$66,"&lt;"&amp;'Time to prediction (2)'!$A26,Data!$D$2:$D$66,"AI")/COUNTIFS(Data!$P$2:$P$66,"&gt;0",Data!$D$2:$D$66,"AI")</f>
        <v>0.3181818181818182</v>
      </c>
      <c r="G26">
        <f>COUNTIFS(Data!$P$2:$P$66,"&lt;"&amp;'Time to prediction (2)'!$A26,Data!$H$2:$H$66,"&lt;2000")/COUNTIFS(Data!$P$2:$P$66,"&gt;0",Data!$H$2:$H$66,"&lt;2000")</f>
        <v>0.4444444444444444</v>
      </c>
      <c r="H26">
        <f>COUNTIFS(Data!$P$2:$P$66,"&lt;"&amp;'Time to prediction (2)'!$A26,Data!$H$2:$H$66,"&gt;1999")/COUNTIFS(Data!$P$2:$P$66,"&gt;0",Data!$H$2:$H$66,"&gt;1999")</f>
        <v>0.375</v>
      </c>
      <c r="I26">
        <f t="shared" si="0"/>
        <v>0.06944444444444442</v>
      </c>
      <c r="J26">
        <f t="shared" si="3"/>
        <v>0.055555555555555525</v>
      </c>
      <c r="K26">
        <f t="shared" si="4"/>
        <v>0</v>
      </c>
    </row>
    <row r="27" spans="1:11" ht="12.75">
      <c r="A27">
        <v>26</v>
      </c>
      <c r="B27">
        <f>COUNTIF(Data!$P$2:$P$66,"&lt;"&amp;'Time to prediction (2)'!$A27)/COUNT(Data!$P$2:$P$66)</f>
        <v>0.41379310344827586</v>
      </c>
      <c r="C27">
        <f t="shared" si="1"/>
        <v>0.017241379310344807</v>
      </c>
      <c r="E27">
        <f>COUNTIFS(Data!$P$2:$P$66,"&lt;"&amp;'Time to prediction (2)'!$A27,Data!$D$2:$D$66,"AI")/COUNTIFS(Data!$P$2:$P$66,"&gt;0",Data!$D$2:$D$66,"AI")</f>
        <v>0.36363636363636365</v>
      </c>
      <c r="G27">
        <f>COUNTIFS(Data!$P$2:$P$66,"&lt;"&amp;'Time to prediction (2)'!$A27,Data!$H$2:$H$66,"&lt;2000")/COUNTIFS(Data!$P$2:$P$66,"&gt;0",Data!$H$2:$H$66,"&lt;2000")</f>
        <v>0.5</v>
      </c>
      <c r="H27">
        <f>COUNTIFS(Data!$P$2:$P$66,"&lt;"&amp;'Time to prediction (2)'!$A27,Data!$H$2:$H$66,"&gt;1999")/COUNTIFS(Data!$P$2:$P$66,"&gt;0",Data!$H$2:$H$66,"&gt;1999")</f>
        <v>0.375</v>
      </c>
      <c r="I27">
        <f t="shared" si="0"/>
        <v>0.125</v>
      </c>
      <c r="J27">
        <f t="shared" si="3"/>
        <v>0.05555555555555558</v>
      </c>
      <c r="K27">
        <f t="shared" si="4"/>
        <v>0</v>
      </c>
    </row>
    <row r="28" spans="1:11" ht="12.75">
      <c r="A28">
        <v>27</v>
      </c>
      <c r="B28">
        <f>COUNTIF(Data!$P$2:$P$66,"&lt;"&amp;'Time to prediction (2)'!$A28)/COUNT(Data!$P$2:$P$66)</f>
        <v>0.41379310344827586</v>
      </c>
      <c r="C28">
        <f t="shared" si="1"/>
        <v>0</v>
      </c>
      <c r="E28">
        <f>COUNTIFS(Data!$P$2:$P$66,"&lt;"&amp;'Time to prediction (2)'!$A28,Data!$D$2:$D$66,"AI")/COUNTIFS(Data!$P$2:$P$66,"&gt;0",Data!$D$2:$D$66,"AI")</f>
        <v>0.36363636363636365</v>
      </c>
      <c r="G28">
        <f>COUNTIFS(Data!$P$2:$P$66,"&lt;"&amp;'Time to prediction (2)'!$A28,Data!$H$2:$H$66,"&lt;2000")/COUNTIFS(Data!$P$2:$P$66,"&gt;0",Data!$H$2:$H$66,"&lt;2000")</f>
        <v>0.5</v>
      </c>
      <c r="H28">
        <f>COUNTIFS(Data!$P$2:$P$66,"&lt;"&amp;'Time to prediction (2)'!$A28,Data!$H$2:$H$66,"&gt;1999")/COUNTIFS(Data!$P$2:$P$66,"&gt;0",Data!$H$2:$H$66,"&gt;1999")</f>
        <v>0.375</v>
      </c>
      <c r="I28">
        <f t="shared" si="0"/>
        <v>0.125</v>
      </c>
      <c r="J28">
        <f t="shared" si="3"/>
        <v>0</v>
      </c>
      <c r="K28">
        <f t="shared" si="4"/>
        <v>0</v>
      </c>
    </row>
    <row r="29" spans="1:11" ht="12.75">
      <c r="A29">
        <v>28</v>
      </c>
      <c r="B29">
        <f>COUNTIF(Data!$P$2:$P$66,"&lt;"&amp;'Time to prediction (2)'!$A29)/COUNT(Data!$P$2:$P$66)</f>
        <v>0.43103448275862066</v>
      </c>
      <c r="C29">
        <f t="shared" si="1"/>
        <v>0.017241379310344807</v>
      </c>
      <c r="E29">
        <f>COUNTIFS(Data!$P$2:$P$66,"&lt;"&amp;'Time to prediction (2)'!$A29,Data!$D$2:$D$66,"AI")/COUNTIFS(Data!$P$2:$P$66,"&gt;0",Data!$D$2:$D$66,"AI")</f>
        <v>0.36363636363636365</v>
      </c>
      <c r="G29">
        <f>COUNTIFS(Data!$P$2:$P$66,"&lt;"&amp;'Time to prediction (2)'!$A29,Data!$H$2:$H$66,"&lt;2000")/COUNTIFS(Data!$P$2:$P$66,"&gt;0",Data!$H$2:$H$66,"&lt;2000")</f>
        <v>0.5</v>
      </c>
      <c r="H29">
        <f>COUNTIFS(Data!$P$2:$P$66,"&lt;"&amp;'Time to prediction (2)'!$A29,Data!$H$2:$H$66,"&gt;1999")/COUNTIFS(Data!$P$2:$P$66,"&gt;0",Data!$H$2:$H$66,"&gt;1999")</f>
        <v>0.4</v>
      </c>
      <c r="I29">
        <f t="shared" si="0"/>
        <v>0.09999999999999998</v>
      </c>
      <c r="J29">
        <f t="shared" si="3"/>
        <v>0</v>
      </c>
      <c r="K29">
        <f t="shared" si="4"/>
        <v>0.025000000000000022</v>
      </c>
    </row>
    <row r="30" spans="1:11" ht="12.75">
      <c r="A30">
        <v>29</v>
      </c>
      <c r="B30">
        <f>COUNTIF(Data!$P$2:$P$66,"&lt;"&amp;'Time to prediction (2)'!$A30)/COUNT(Data!$P$2:$P$66)</f>
        <v>0.4482758620689655</v>
      </c>
      <c r="C30">
        <f t="shared" si="1"/>
        <v>0.017241379310344862</v>
      </c>
      <c r="E30">
        <f>COUNTIFS(Data!$P$2:$P$66,"&lt;"&amp;'Time to prediction (2)'!$A30,Data!$D$2:$D$66,"AI")/COUNTIFS(Data!$P$2:$P$66,"&gt;0",Data!$D$2:$D$66,"AI")</f>
        <v>0.4090909090909091</v>
      </c>
      <c r="G30">
        <f>COUNTIFS(Data!$P$2:$P$66,"&lt;"&amp;'Time to prediction (2)'!$A30,Data!$H$2:$H$66,"&lt;2000")/COUNTIFS(Data!$P$2:$P$66,"&gt;0",Data!$H$2:$H$66,"&lt;2000")</f>
        <v>0.5</v>
      </c>
      <c r="H30">
        <f>COUNTIFS(Data!$P$2:$P$66,"&lt;"&amp;'Time to prediction (2)'!$A30,Data!$H$2:$H$66,"&gt;1999")/COUNTIFS(Data!$P$2:$P$66,"&gt;0",Data!$H$2:$H$66,"&gt;1999")</f>
        <v>0.425</v>
      </c>
      <c r="I30">
        <f t="shared" si="0"/>
        <v>0.07500000000000001</v>
      </c>
      <c r="J30">
        <f t="shared" si="3"/>
        <v>0</v>
      </c>
      <c r="K30">
        <f t="shared" si="4"/>
        <v>0.024999999999999967</v>
      </c>
    </row>
    <row r="31" spans="1:11" ht="12.75">
      <c r="A31">
        <v>30</v>
      </c>
      <c r="B31">
        <f>COUNTIF(Data!$P$2:$P$66,"&lt;"&amp;'Time to prediction (2)'!$A31)/COUNT(Data!$P$2:$P$66)</f>
        <v>0.46551724137931033</v>
      </c>
      <c r="C31">
        <f t="shared" si="1"/>
        <v>0.017241379310344807</v>
      </c>
      <c r="E31">
        <f>COUNTIFS(Data!$P$2:$P$66,"&lt;"&amp;'Time to prediction (2)'!$A31,Data!$D$2:$D$66,"AI")/COUNTIFS(Data!$P$2:$P$66,"&gt;0",Data!$D$2:$D$66,"AI")</f>
        <v>0.4090909090909091</v>
      </c>
      <c r="G31">
        <f>COUNTIFS(Data!$P$2:$P$66,"&lt;"&amp;'Time to prediction (2)'!$A31,Data!$H$2:$H$66,"&lt;2000")/COUNTIFS(Data!$P$2:$P$66,"&gt;0",Data!$H$2:$H$66,"&lt;2000")</f>
        <v>0.5</v>
      </c>
      <c r="H31">
        <f>COUNTIFS(Data!$P$2:$P$66,"&lt;"&amp;'Time to prediction (2)'!$A31,Data!$H$2:$H$66,"&gt;1999")/COUNTIFS(Data!$P$2:$P$66,"&gt;0",Data!$H$2:$H$66,"&gt;1999")</f>
        <v>0.45</v>
      </c>
      <c r="I31">
        <f t="shared" si="0"/>
        <v>0.04999999999999999</v>
      </c>
      <c r="J31">
        <f t="shared" si="3"/>
        <v>0</v>
      </c>
      <c r="K31">
        <f t="shared" si="4"/>
        <v>0.025000000000000022</v>
      </c>
    </row>
    <row r="32" spans="1:11" ht="12.75">
      <c r="A32">
        <v>31</v>
      </c>
      <c r="B32">
        <f>COUNTIF(Data!$P$2:$P$66,"&lt;"&amp;'Time to prediction (2)'!$A32)/COUNT(Data!$P$2:$P$66)</f>
        <v>0.5172413793103449</v>
      </c>
      <c r="C32">
        <f t="shared" si="1"/>
        <v>0.05172413793103453</v>
      </c>
      <c r="E32">
        <f>COUNTIFS(Data!$P$2:$P$66,"&lt;"&amp;'Time to prediction (2)'!$A32,Data!$D$2:$D$66,"AI")/COUNTIFS(Data!$P$2:$P$66,"&gt;0",Data!$D$2:$D$66,"AI")</f>
        <v>0.45454545454545453</v>
      </c>
      <c r="G32">
        <f>COUNTIFS(Data!$P$2:$P$66,"&lt;"&amp;'Time to prediction (2)'!$A32,Data!$H$2:$H$66,"&lt;2000")/COUNTIFS(Data!$P$2:$P$66,"&gt;0",Data!$H$2:$H$66,"&lt;2000")</f>
        <v>0.5</v>
      </c>
      <c r="H32">
        <f>COUNTIFS(Data!$P$2:$P$66,"&lt;"&amp;'Time to prediction (2)'!$A32,Data!$H$2:$H$66,"&gt;1999")/COUNTIFS(Data!$P$2:$P$66,"&gt;0",Data!$H$2:$H$66,"&gt;1999")</f>
        <v>0.525</v>
      </c>
      <c r="I32">
        <f t="shared" si="0"/>
        <v>0.025000000000000022</v>
      </c>
      <c r="J32">
        <f t="shared" si="3"/>
        <v>0</v>
      </c>
      <c r="K32">
        <f t="shared" si="4"/>
        <v>0.07500000000000001</v>
      </c>
    </row>
    <row r="33" spans="1:11" ht="12.75">
      <c r="A33">
        <v>32</v>
      </c>
      <c r="B33">
        <f>COUNTIF(Data!$P$2:$P$66,"&lt;"&amp;'Time to prediction (2)'!$A33)/COUNT(Data!$P$2:$P$66)</f>
        <v>0.5172413793103449</v>
      </c>
      <c r="C33">
        <f t="shared" si="1"/>
        <v>0</v>
      </c>
      <c r="E33">
        <f>COUNTIFS(Data!$P$2:$P$66,"&lt;"&amp;'Time to prediction (2)'!$A33,Data!$D$2:$D$66,"AI")/COUNTIFS(Data!$P$2:$P$66,"&gt;0",Data!$D$2:$D$66,"AI")</f>
        <v>0.45454545454545453</v>
      </c>
      <c r="G33">
        <f>COUNTIFS(Data!$P$2:$P$66,"&lt;"&amp;'Time to prediction (2)'!$A33,Data!$H$2:$H$66,"&lt;2000")/COUNTIFS(Data!$P$2:$P$66,"&gt;0",Data!$H$2:$H$66,"&lt;2000")</f>
        <v>0.5</v>
      </c>
      <c r="H33">
        <f>COUNTIFS(Data!$P$2:$P$66,"&lt;"&amp;'Time to prediction (2)'!$A33,Data!$H$2:$H$66,"&gt;1999")/COUNTIFS(Data!$P$2:$P$66,"&gt;0",Data!$H$2:$H$66,"&gt;1999")</f>
        <v>0.525</v>
      </c>
      <c r="I33">
        <f t="shared" si="0"/>
        <v>0.025000000000000022</v>
      </c>
      <c r="J33">
        <f t="shared" si="3"/>
        <v>0</v>
      </c>
      <c r="K33">
        <f t="shared" si="4"/>
        <v>0</v>
      </c>
    </row>
    <row r="34" spans="1:11" ht="12.75">
      <c r="A34">
        <v>33</v>
      </c>
      <c r="B34">
        <f>COUNTIF(Data!$P$2:$P$66,"&lt;"&amp;'Time to prediction (2)'!$A34)/COUNT(Data!$P$2:$P$66)</f>
        <v>0.5172413793103449</v>
      </c>
      <c r="C34">
        <f t="shared" si="1"/>
        <v>0</v>
      </c>
      <c r="E34">
        <f>COUNTIFS(Data!$P$2:$P$66,"&lt;"&amp;'Time to prediction (2)'!$A34,Data!$D$2:$D$66,"AI")/COUNTIFS(Data!$P$2:$P$66,"&gt;0",Data!$D$2:$D$66,"AI")</f>
        <v>0.45454545454545453</v>
      </c>
      <c r="G34">
        <f>COUNTIFS(Data!$P$2:$P$66,"&lt;"&amp;'Time to prediction (2)'!$A34,Data!$H$2:$H$66,"&lt;2000")/COUNTIFS(Data!$P$2:$P$66,"&gt;0",Data!$H$2:$H$66,"&lt;2000")</f>
        <v>0.5</v>
      </c>
      <c r="H34">
        <f>COUNTIFS(Data!$P$2:$P$66,"&lt;"&amp;'Time to prediction (2)'!$A34,Data!$H$2:$H$66,"&gt;1999")/COUNTIFS(Data!$P$2:$P$66,"&gt;0",Data!$H$2:$H$66,"&gt;1999")</f>
        <v>0.525</v>
      </c>
      <c r="I34">
        <f t="shared" si="0"/>
        <v>0.025000000000000022</v>
      </c>
      <c r="J34">
        <f t="shared" si="3"/>
        <v>0</v>
      </c>
      <c r="K34">
        <f t="shared" si="4"/>
        <v>0</v>
      </c>
    </row>
    <row r="35" spans="1:11" ht="12.75">
      <c r="A35">
        <v>34</v>
      </c>
      <c r="B35">
        <f>COUNTIF(Data!$P$2:$P$66,"&lt;"&amp;'Time to prediction (2)'!$A35)/COUNT(Data!$P$2:$P$66)</f>
        <v>0.5344827586206896</v>
      </c>
      <c r="C35">
        <f t="shared" si="1"/>
        <v>0.01724137931034475</v>
      </c>
      <c r="E35">
        <f>COUNTIFS(Data!$P$2:$P$66,"&lt;"&amp;'Time to prediction (2)'!$A35,Data!$D$2:$D$66,"AI")/COUNTIFS(Data!$P$2:$P$66,"&gt;0",Data!$D$2:$D$66,"AI")</f>
        <v>0.45454545454545453</v>
      </c>
      <c r="G35">
        <f>COUNTIFS(Data!$P$2:$P$66,"&lt;"&amp;'Time to prediction (2)'!$A35,Data!$H$2:$H$66,"&lt;2000")/COUNTIFS(Data!$P$2:$P$66,"&gt;0",Data!$H$2:$H$66,"&lt;2000")</f>
        <v>0.5</v>
      </c>
      <c r="H35">
        <f>COUNTIFS(Data!$P$2:$P$66,"&lt;"&amp;'Time to prediction (2)'!$A35,Data!$H$2:$H$66,"&gt;1999")/COUNTIFS(Data!$P$2:$P$66,"&gt;0",Data!$H$2:$H$66,"&gt;1999")</f>
        <v>0.55</v>
      </c>
      <c r="I35">
        <f t="shared" si="0"/>
        <v>0.050000000000000044</v>
      </c>
      <c r="J35">
        <f t="shared" si="3"/>
        <v>0</v>
      </c>
      <c r="K35">
        <f t="shared" si="4"/>
        <v>0.025000000000000022</v>
      </c>
    </row>
    <row r="36" spans="1:11" ht="12.75">
      <c r="A36">
        <v>35</v>
      </c>
      <c r="B36">
        <f>COUNTIF(Data!$P$2:$P$66,"&lt;"&amp;'Time to prediction (2)'!$A36)/COUNT(Data!$P$2:$P$66)</f>
        <v>0.5344827586206896</v>
      </c>
      <c r="C36">
        <f t="shared" si="1"/>
        <v>0</v>
      </c>
      <c r="E36">
        <f>COUNTIFS(Data!$P$2:$P$66,"&lt;"&amp;'Time to prediction (2)'!$A36,Data!$D$2:$D$66,"AI")/COUNTIFS(Data!$P$2:$P$66,"&gt;0",Data!$D$2:$D$66,"AI")</f>
        <v>0.45454545454545453</v>
      </c>
      <c r="G36">
        <f>COUNTIFS(Data!$P$2:$P$66,"&lt;"&amp;'Time to prediction (2)'!$A36,Data!$H$2:$H$66,"&lt;2000")/COUNTIFS(Data!$P$2:$P$66,"&gt;0",Data!$H$2:$H$66,"&lt;2000")</f>
        <v>0.5</v>
      </c>
      <c r="H36">
        <f>COUNTIFS(Data!$P$2:$P$66,"&lt;"&amp;'Time to prediction (2)'!$A36,Data!$H$2:$H$66,"&gt;1999")/COUNTIFS(Data!$P$2:$P$66,"&gt;0",Data!$H$2:$H$66,"&gt;1999")</f>
        <v>0.55</v>
      </c>
      <c r="I36">
        <f t="shared" si="0"/>
        <v>0.050000000000000044</v>
      </c>
      <c r="J36">
        <f t="shared" si="3"/>
        <v>0</v>
      </c>
      <c r="K36">
        <f t="shared" si="4"/>
        <v>0</v>
      </c>
    </row>
    <row r="37" spans="1:11" ht="12.75">
      <c r="A37">
        <v>36</v>
      </c>
      <c r="B37">
        <f>COUNTIF(Data!$P$2:$P$66,"&lt;"&amp;'Time to prediction (2)'!$A37)/COUNT(Data!$P$2:$P$66)</f>
        <v>0.5517241379310345</v>
      </c>
      <c r="C37">
        <f t="shared" si="1"/>
        <v>0.017241379310344862</v>
      </c>
      <c r="E37">
        <f>COUNTIFS(Data!$P$2:$P$66,"&lt;"&amp;'Time to prediction (2)'!$A37,Data!$D$2:$D$66,"AI")/COUNTIFS(Data!$P$2:$P$66,"&gt;0",Data!$D$2:$D$66,"AI")</f>
        <v>0.45454545454545453</v>
      </c>
      <c r="G37">
        <f>COUNTIFS(Data!$P$2:$P$66,"&lt;"&amp;'Time to prediction (2)'!$A37,Data!$H$2:$H$66,"&lt;2000")/COUNTIFS(Data!$P$2:$P$66,"&gt;0",Data!$H$2:$H$66,"&lt;2000")</f>
        <v>0.5555555555555556</v>
      </c>
      <c r="H37">
        <f>COUNTIFS(Data!$P$2:$P$66,"&lt;"&amp;'Time to prediction (2)'!$A37,Data!$H$2:$H$66,"&gt;1999")/COUNTIFS(Data!$P$2:$P$66,"&gt;0",Data!$H$2:$H$66,"&gt;1999")</f>
        <v>0.55</v>
      </c>
      <c r="I37">
        <f t="shared" si="0"/>
        <v>0.005555555555555536</v>
      </c>
      <c r="J37">
        <f t="shared" si="3"/>
        <v>0.05555555555555558</v>
      </c>
      <c r="K37">
        <f t="shared" si="4"/>
        <v>0</v>
      </c>
    </row>
    <row r="38" spans="1:11" ht="12.75">
      <c r="A38">
        <v>37</v>
      </c>
      <c r="B38">
        <f>COUNTIF(Data!$P$2:$P$66,"&lt;"&amp;'Time to prediction (2)'!$A38)/COUNT(Data!$P$2:$P$66)</f>
        <v>0.5517241379310345</v>
      </c>
      <c r="C38">
        <f t="shared" si="1"/>
        <v>0</v>
      </c>
      <c r="E38">
        <f>COUNTIFS(Data!$P$2:$P$66,"&lt;"&amp;'Time to prediction (2)'!$A38,Data!$D$2:$D$66,"AI")/COUNTIFS(Data!$P$2:$P$66,"&gt;0",Data!$D$2:$D$66,"AI")</f>
        <v>0.45454545454545453</v>
      </c>
      <c r="G38">
        <f>COUNTIFS(Data!$P$2:$P$66,"&lt;"&amp;'Time to prediction (2)'!$A38,Data!$H$2:$H$66,"&lt;2000")/COUNTIFS(Data!$P$2:$P$66,"&gt;0",Data!$H$2:$H$66,"&lt;2000")</f>
        <v>0.5555555555555556</v>
      </c>
      <c r="H38">
        <f>COUNTIFS(Data!$P$2:$P$66,"&lt;"&amp;'Time to prediction (2)'!$A38,Data!$H$2:$H$66,"&gt;1999")/COUNTIFS(Data!$P$2:$P$66,"&gt;0",Data!$H$2:$H$66,"&gt;1999")</f>
        <v>0.55</v>
      </c>
      <c r="I38">
        <f t="shared" si="0"/>
        <v>0.005555555555555536</v>
      </c>
      <c r="J38">
        <f t="shared" si="3"/>
        <v>0</v>
      </c>
      <c r="K38">
        <f t="shared" si="4"/>
        <v>0</v>
      </c>
    </row>
    <row r="39" spans="1:11" ht="12.75">
      <c r="A39">
        <v>38</v>
      </c>
      <c r="B39">
        <f>COUNTIF(Data!$P$2:$P$66,"&lt;"&amp;'Time to prediction (2)'!$A39)/COUNT(Data!$P$2:$P$66)</f>
        <v>0.5689655172413793</v>
      </c>
      <c r="C39">
        <f t="shared" si="1"/>
        <v>0.017241379310344862</v>
      </c>
      <c r="E39">
        <f>COUNTIFS(Data!$P$2:$P$66,"&lt;"&amp;'Time to prediction (2)'!$A39,Data!$D$2:$D$66,"AI")/COUNTIFS(Data!$P$2:$P$66,"&gt;0",Data!$D$2:$D$66,"AI")</f>
        <v>0.45454545454545453</v>
      </c>
      <c r="G39">
        <f>COUNTIFS(Data!$P$2:$P$66,"&lt;"&amp;'Time to prediction (2)'!$A39,Data!$H$2:$H$66,"&lt;2000")/COUNTIFS(Data!$P$2:$P$66,"&gt;0",Data!$H$2:$H$66,"&lt;2000")</f>
        <v>0.6111111111111112</v>
      </c>
      <c r="H39">
        <f>COUNTIFS(Data!$P$2:$P$66,"&lt;"&amp;'Time to prediction (2)'!$A39,Data!$H$2:$H$66,"&gt;1999")/COUNTIFS(Data!$P$2:$P$66,"&gt;0",Data!$H$2:$H$66,"&gt;1999")</f>
        <v>0.55</v>
      </c>
      <c r="I39">
        <f t="shared" si="0"/>
        <v>0.061111111111111116</v>
      </c>
      <c r="J39">
        <f t="shared" si="3"/>
        <v>0.05555555555555558</v>
      </c>
      <c r="K39">
        <f t="shared" si="4"/>
        <v>0</v>
      </c>
    </row>
    <row r="40" spans="1:11" ht="12.75">
      <c r="A40">
        <v>39</v>
      </c>
      <c r="B40">
        <f>COUNTIF(Data!$P$2:$P$66,"&lt;"&amp;'Time to prediction (2)'!$A40)/COUNT(Data!$P$2:$P$66)</f>
        <v>0.5862068965517241</v>
      </c>
      <c r="C40">
        <f t="shared" si="1"/>
        <v>0.01724137931034475</v>
      </c>
      <c r="E40">
        <f>COUNTIFS(Data!$P$2:$P$66,"&lt;"&amp;'Time to prediction (2)'!$A40,Data!$D$2:$D$66,"AI")/COUNTIFS(Data!$P$2:$P$66,"&gt;0",Data!$D$2:$D$66,"AI")</f>
        <v>0.5</v>
      </c>
      <c r="G40">
        <f>COUNTIFS(Data!$P$2:$P$66,"&lt;"&amp;'Time to prediction (2)'!$A40,Data!$H$2:$H$66,"&lt;2000")/COUNTIFS(Data!$P$2:$P$66,"&gt;0",Data!$H$2:$H$66,"&lt;2000")</f>
        <v>0.6111111111111112</v>
      </c>
      <c r="H40">
        <f>COUNTIFS(Data!$P$2:$P$66,"&lt;"&amp;'Time to prediction (2)'!$A40,Data!$H$2:$H$66,"&gt;1999")/COUNTIFS(Data!$P$2:$P$66,"&gt;0",Data!$H$2:$H$66,"&gt;1999")</f>
        <v>0.575</v>
      </c>
      <c r="I40">
        <f t="shared" si="0"/>
        <v>0.036111111111111205</v>
      </c>
      <c r="J40">
        <f t="shared" si="3"/>
        <v>0</v>
      </c>
      <c r="K40">
        <f t="shared" si="4"/>
        <v>0.02499999999999991</v>
      </c>
    </row>
    <row r="41" spans="1:11" ht="12.75">
      <c r="A41">
        <v>40</v>
      </c>
      <c r="B41">
        <f>COUNTIF(Data!$P$2:$P$66,"&lt;"&amp;'Time to prediction (2)'!$A41)/COUNT(Data!$P$2:$P$66)</f>
        <v>0.5862068965517241</v>
      </c>
      <c r="C41">
        <f t="shared" si="1"/>
        <v>0</v>
      </c>
      <c r="E41">
        <f>COUNTIFS(Data!$P$2:$P$66,"&lt;"&amp;'Time to prediction (2)'!$A41,Data!$D$2:$D$66,"AI")/COUNTIFS(Data!$P$2:$P$66,"&gt;0",Data!$D$2:$D$66,"AI")</f>
        <v>0.5</v>
      </c>
      <c r="G41">
        <f>COUNTIFS(Data!$P$2:$P$66,"&lt;"&amp;'Time to prediction (2)'!$A41,Data!$H$2:$H$66,"&lt;2000")/COUNTIFS(Data!$P$2:$P$66,"&gt;0",Data!$H$2:$H$66,"&lt;2000")</f>
        <v>0.6111111111111112</v>
      </c>
      <c r="H41">
        <f>COUNTIFS(Data!$P$2:$P$66,"&lt;"&amp;'Time to prediction (2)'!$A41,Data!$H$2:$H$66,"&gt;1999")/COUNTIFS(Data!$P$2:$P$66,"&gt;0",Data!$H$2:$H$66,"&gt;1999")</f>
        <v>0.575</v>
      </c>
      <c r="I41">
        <f t="shared" si="0"/>
        <v>0.036111111111111205</v>
      </c>
      <c r="J41">
        <f t="shared" si="3"/>
        <v>0</v>
      </c>
      <c r="K41">
        <f t="shared" si="4"/>
        <v>0</v>
      </c>
    </row>
    <row r="42" spans="1:11" ht="12.75">
      <c r="A42">
        <v>41</v>
      </c>
      <c r="B42">
        <f>COUNTIF(Data!$P$2:$P$66,"&lt;"&amp;'Time to prediction (2)'!$A42)/COUNT(Data!$P$2:$P$66)</f>
        <v>0.6551724137931034</v>
      </c>
      <c r="C42">
        <f t="shared" si="1"/>
        <v>0.06896551724137934</v>
      </c>
      <c r="E42">
        <f>COUNTIFS(Data!$P$2:$P$66,"&lt;"&amp;'Time to prediction (2)'!$A42,Data!$D$2:$D$66,"AI")/COUNTIFS(Data!$P$2:$P$66,"&gt;0",Data!$D$2:$D$66,"AI")</f>
        <v>0.6363636363636364</v>
      </c>
      <c r="G42">
        <f>COUNTIFS(Data!$P$2:$P$66,"&lt;"&amp;'Time to prediction (2)'!$A42,Data!$H$2:$H$66,"&lt;2000")/COUNTIFS(Data!$P$2:$P$66,"&gt;0",Data!$H$2:$H$66,"&lt;2000")</f>
        <v>0.7222222222222222</v>
      </c>
      <c r="H42">
        <f>COUNTIFS(Data!$P$2:$P$66,"&lt;"&amp;'Time to prediction (2)'!$A42,Data!$H$2:$H$66,"&gt;1999")/COUNTIFS(Data!$P$2:$P$66,"&gt;0",Data!$H$2:$H$66,"&gt;1999")</f>
        <v>0.625</v>
      </c>
      <c r="I42">
        <f t="shared" si="0"/>
        <v>0.09722222222222221</v>
      </c>
      <c r="J42">
        <f t="shared" si="3"/>
        <v>0.11111111111111105</v>
      </c>
      <c r="K42">
        <f t="shared" si="4"/>
        <v>0.050000000000000044</v>
      </c>
    </row>
    <row r="43" spans="1:11" ht="12.75">
      <c r="A43">
        <v>42</v>
      </c>
      <c r="B43">
        <f>COUNTIF(Data!$P$2:$P$66,"&lt;"&amp;'Time to prediction (2)'!$A43)/COUNT(Data!$P$2:$P$66)</f>
        <v>0.6724137931034483</v>
      </c>
      <c r="C43">
        <f t="shared" si="1"/>
        <v>0.017241379310344862</v>
      </c>
      <c r="E43">
        <f>COUNTIFS(Data!$P$2:$P$66,"&lt;"&amp;'Time to prediction (2)'!$A43,Data!$D$2:$D$66,"AI")/COUNTIFS(Data!$P$2:$P$66,"&gt;0",Data!$D$2:$D$66,"AI")</f>
        <v>0.6363636363636364</v>
      </c>
      <c r="G43">
        <f>COUNTIFS(Data!$P$2:$P$66,"&lt;"&amp;'Time to prediction (2)'!$A43,Data!$H$2:$H$66,"&lt;2000")/COUNTIFS(Data!$P$2:$P$66,"&gt;0",Data!$H$2:$H$66,"&lt;2000")</f>
        <v>0.7777777777777778</v>
      </c>
      <c r="H43">
        <f>COUNTIFS(Data!$P$2:$P$66,"&lt;"&amp;'Time to prediction (2)'!$A43,Data!$H$2:$H$66,"&gt;1999")/COUNTIFS(Data!$P$2:$P$66,"&gt;0",Data!$H$2:$H$66,"&gt;1999")</f>
        <v>0.625</v>
      </c>
      <c r="I43">
        <f t="shared" si="0"/>
        <v>0.1527777777777778</v>
      </c>
      <c r="J43">
        <f t="shared" si="3"/>
        <v>0.05555555555555558</v>
      </c>
      <c r="K43">
        <f t="shared" si="4"/>
        <v>0</v>
      </c>
    </row>
    <row r="44" spans="1:11" ht="12.75">
      <c r="A44">
        <v>43</v>
      </c>
      <c r="B44">
        <f>COUNTIF(Data!$P$2:$P$66,"&lt;"&amp;'Time to prediction (2)'!$A44)/COUNT(Data!$P$2:$P$66)</f>
        <v>0.6724137931034483</v>
      </c>
      <c r="C44">
        <f t="shared" si="1"/>
        <v>0</v>
      </c>
      <c r="E44">
        <f>COUNTIFS(Data!$P$2:$P$66,"&lt;"&amp;'Time to prediction (2)'!$A44,Data!$D$2:$D$66,"AI")/COUNTIFS(Data!$P$2:$P$66,"&gt;0",Data!$D$2:$D$66,"AI")</f>
        <v>0.6363636363636364</v>
      </c>
      <c r="G44">
        <f>COUNTIFS(Data!$P$2:$P$66,"&lt;"&amp;'Time to prediction (2)'!$A44,Data!$H$2:$H$66,"&lt;2000")/COUNTIFS(Data!$P$2:$P$66,"&gt;0",Data!$H$2:$H$66,"&lt;2000")</f>
        <v>0.7777777777777778</v>
      </c>
      <c r="H44">
        <f>COUNTIFS(Data!$P$2:$P$66,"&lt;"&amp;'Time to prediction (2)'!$A44,Data!$H$2:$H$66,"&gt;1999")/COUNTIFS(Data!$P$2:$P$66,"&gt;0",Data!$H$2:$H$66,"&gt;1999")</f>
        <v>0.625</v>
      </c>
      <c r="I44">
        <f t="shared" si="0"/>
        <v>0.1527777777777778</v>
      </c>
      <c r="J44">
        <f t="shared" si="3"/>
        <v>0</v>
      </c>
      <c r="K44">
        <f t="shared" si="4"/>
        <v>0</v>
      </c>
    </row>
    <row r="45" spans="1:11" ht="12.75">
      <c r="A45">
        <v>44</v>
      </c>
      <c r="B45">
        <f>COUNTIF(Data!$P$2:$P$66,"&lt;"&amp;'Time to prediction (2)'!$A45)/COUNT(Data!$P$2:$P$66)</f>
        <v>0.6724137931034483</v>
      </c>
      <c r="C45">
        <f t="shared" si="1"/>
        <v>0</v>
      </c>
      <c r="E45">
        <f>COUNTIFS(Data!$P$2:$P$66,"&lt;"&amp;'Time to prediction (2)'!$A45,Data!$D$2:$D$66,"AI")/COUNTIFS(Data!$P$2:$P$66,"&gt;0",Data!$D$2:$D$66,"AI")</f>
        <v>0.6363636363636364</v>
      </c>
      <c r="G45">
        <f>COUNTIFS(Data!$P$2:$P$66,"&lt;"&amp;'Time to prediction (2)'!$A45,Data!$H$2:$H$66,"&lt;2000")/COUNTIFS(Data!$P$2:$P$66,"&gt;0",Data!$H$2:$H$66,"&lt;2000")</f>
        <v>0.7777777777777778</v>
      </c>
      <c r="H45">
        <f>COUNTIFS(Data!$P$2:$P$66,"&lt;"&amp;'Time to prediction (2)'!$A45,Data!$H$2:$H$66,"&gt;1999")/COUNTIFS(Data!$P$2:$P$66,"&gt;0",Data!$H$2:$H$66,"&gt;1999")</f>
        <v>0.625</v>
      </c>
      <c r="I45">
        <f t="shared" si="0"/>
        <v>0.1527777777777778</v>
      </c>
      <c r="J45">
        <f t="shared" si="3"/>
        <v>0</v>
      </c>
      <c r="K45">
        <f t="shared" si="4"/>
        <v>0</v>
      </c>
    </row>
    <row r="46" spans="1:11" ht="12.75">
      <c r="A46">
        <v>45</v>
      </c>
      <c r="B46">
        <f>COUNTIF(Data!$P$2:$P$66,"&lt;"&amp;'Time to prediction (2)'!$A46)/COUNT(Data!$P$2:$P$66)</f>
        <v>0.6724137931034483</v>
      </c>
      <c r="C46">
        <f t="shared" si="1"/>
        <v>0</v>
      </c>
      <c r="E46">
        <f>COUNTIFS(Data!$P$2:$P$66,"&lt;"&amp;'Time to prediction (2)'!$A46,Data!$D$2:$D$66,"AI")/COUNTIFS(Data!$P$2:$P$66,"&gt;0",Data!$D$2:$D$66,"AI")</f>
        <v>0.6363636363636364</v>
      </c>
      <c r="G46">
        <f>COUNTIFS(Data!$P$2:$P$66,"&lt;"&amp;'Time to prediction (2)'!$A46,Data!$H$2:$H$66,"&lt;2000")/COUNTIFS(Data!$P$2:$P$66,"&gt;0",Data!$H$2:$H$66,"&lt;2000")</f>
        <v>0.7777777777777778</v>
      </c>
      <c r="H46">
        <f>COUNTIFS(Data!$P$2:$P$66,"&lt;"&amp;'Time to prediction (2)'!$A46,Data!$H$2:$H$66,"&gt;1999")/COUNTIFS(Data!$P$2:$P$66,"&gt;0",Data!$H$2:$H$66,"&gt;1999")</f>
        <v>0.625</v>
      </c>
      <c r="I46">
        <f t="shared" si="0"/>
        <v>0.1527777777777778</v>
      </c>
      <c r="J46">
        <f t="shared" si="3"/>
        <v>0</v>
      </c>
      <c r="K46">
        <f t="shared" si="4"/>
        <v>0</v>
      </c>
    </row>
    <row r="47" spans="1:11" ht="12.75">
      <c r="A47">
        <v>46</v>
      </c>
      <c r="B47">
        <f>COUNTIF(Data!$P$2:$P$66,"&lt;"&amp;'Time to prediction (2)'!$A47)/COUNT(Data!$P$2:$P$66)</f>
        <v>0.6724137931034483</v>
      </c>
      <c r="C47">
        <f t="shared" si="1"/>
        <v>0</v>
      </c>
      <c r="E47">
        <f>COUNTIFS(Data!$P$2:$P$66,"&lt;"&amp;'Time to prediction (2)'!$A47,Data!$D$2:$D$66,"AI")/COUNTIFS(Data!$P$2:$P$66,"&gt;0",Data!$D$2:$D$66,"AI")</f>
        <v>0.6363636363636364</v>
      </c>
      <c r="G47">
        <f>COUNTIFS(Data!$P$2:$P$66,"&lt;"&amp;'Time to prediction (2)'!$A47,Data!$H$2:$H$66,"&lt;2000")/COUNTIFS(Data!$P$2:$P$66,"&gt;0",Data!$H$2:$H$66,"&lt;2000")</f>
        <v>0.7777777777777778</v>
      </c>
      <c r="H47">
        <f>COUNTIFS(Data!$P$2:$P$66,"&lt;"&amp;'Time to prediction (2)'!$A47,Data!$H$2:$H$66,"&gt;1999")/COUNTIFS(Data!$P$2:$P$66,"&gt;0",Data!$H$2:$H$66,"&gt;1999")</f>
        <v>0.625</v>
      </c>
      <c r="I47">
        <f t="shared" si="0"/>
        <v>0.1527777777777778</v>
      </c>
      <c r="J47">
        <f t="shared" si="3"/>
        <v>0</v>
      </c>
      <c r="K47">
        <f t="shared" si="4"/>
        <v>0</v>
      </c>
    </row>
    <row r="48" spans="1:11" ht="12.75">
      <c r="A48">
        <v>47</v>
      </c>
      <c r="B48">
        <f>COUNTIF(Data!$P$2:$P$66,"&lt;"&amp;'Time to prediction (2)'!$A48)/COUNT(Data!$P$2:$P$66)</f>
        <v>0.6896551724137931</v>
      </c>
      <c r="C48">
        <f t="shared" si="1"/>
        <v>0.017241379310344862</v>
      </c>
      <c r="E48">
        <f>COUNTIFS(Data!$P$2:$P$66,"&lt;"&amp;'Time to prediction (2)'!$A48,Data!$D$2:$D$66,"AI")/COUNTIFS(Data!$P$2:$P$66,"&gt;0",Data!$D$2:$D$66,"AI")</f>
        <v>0.6818181818181818</v>
      </c>
      <c r="G48">
        <f>COUNTIFS(Data!$P$2:$P$66,"&lt;"&amp;'Time to prediction (2)'!$A48,Data!$H$2:$H$66,"&lt;2000")/COUNTIFS(Data!$P$2:$P$66,"&gt;0",Data!$H$2:$H$66,"&lt;2000")</f>
        <v>0.7777777777777778</v>
      </c>
      <c r="H48">
        <f>COUNTIFS(Data!$P$2:$P$66,"&lt;"&amp;'Time to prediction (2)'!$A48,Data!$H$2:$H$66,"&gt;1999")/COUNTIFS(Data!$P$2:$P$66,"&gt;0",Data!$H$2:$H$66,"&gt;1999")</f>
        <v>0.65</v>
      </c>
      <c r="I48">
        <f t="shared" si="0"/>
        <v>0.12777777777777777</v>
      </c>
      <c r="J48">
        <f t="shared" si="3"/>
        <v>0</v>
      </c>
      <c r="K48">
        <f t="shared" si="4"/>
        <v>0.025000000000000022</v>
      </c>
    </row>
    <row r="49" spans="1:11" ht="12.75">
      <c r="A49">
        <v>48</v>
      </c>
      <c r="B49">
        <f>COUNTIF(Data!$P$2:$P$66,"&lt;"&amp;'Time to prediction (2)'!$A49)/COUNT(Data!$P$2:$P$66)</f>
        <v>0.6896551724137931</v>
      </c>
      <c r="C49">
        <f t="shared" si="1"/>
        <v>0</v>
      </c>
      <c r="E49">
        <f>COUNTIFS(Data!$P$2:$P$66,"&lt;"&amp;'Time to prediction (2)'!$A49,Data!$D$2:$D$66,"AI")/COUNTIFS(Data!$P$2:$P$66,"&gt;0",Data!$D$2:$D$66,"AI")</f>
        <v>0.6818181818181818</v>
      </c>
      <c r="G49">
        <f>COUNTIFS(Data!$P$2:$P$66,"&lt;"&amp;'Time to prediction (2)'!$A49,Data!$H$2:$H$66,"&lt;2000")/COUNTIFS(Data!$P$2:$P$66,"&gt;0",Data!$H$2:$H$66,"&lt;2000")</f>
        <v>0.7777777777777778</v>
      </c>
      <c r="H49">
        <f>COUNTIFS(Data!$P$2:$P$66,"&lt;"&amp;'Time to prediction (2)'!$A49,Data!$H$2:$H$66,"&gt;1999")/COUNTIFS(Data!$P$2:$P$66,"&gt;0",Data!$H$2:$H$66,"&gt;1999")</f>
        <v>0.65</v>
      </c>
      <c r="I49">
        <f t="shared" si="0"/>
        <v>0.12777777777777777</v>
      </c>
      <c r="J49">
        <f t="shared" si="3"/>
        <v>0</v>
      </c>
      <c r="K49">
        <f t="shared" si="4"/>
        <v>0</v>
      </c>
    </row>
    <row r="50" spans="1:11" ht="12.75">
      <c r="A50">
        <v>49</v>
      </c>
      <c r="B50">
        <f>COUNTIF(Data!$P$2:$P$66,"&lt;"&amp;'Time to prediction (2)'!$A50)/COUNT(Data!$P$2:$P$66)</f>
        <v>0.6896551724137931</v>
      </c>
      <c r="C50">
        <f t="shared" si="1"/>
        <v>0</v>
      </c>
      <c r="E50">
        <f>COUNTIFS(Data!$P$2:$P$66,"&lt;"&amp;'Time to prediction (2)'!$A50,Data!$D$2:$D$66,"AI")/COUNTIFS(Data!$P$2:$P$66,"&gt;0",Data!$D$2:$D$66,"AI")</f>
        <v>0.6818181818181818</v>
      </c>
      <c r="G50">
        <f>COUNTIFS(Data!$P$2:$P$66,"&lt;"&amp;'Time to prediction (2)'!$A50,Data!$H$2:$H$66,"&lt;2000")/COUNTIFS(Data!$P$2:$P$66,"&gt;0",Data!$H$2:$H$66,"&lt;2000")</f>
        <v>0.7777777777777778</v>
      </c>
      <c r="H50">
        <f>COUNTIFS(Data!$P$2:$P$66,"&lt;"&amp;'Time to prediction (2)'!$A50,Data!$H$2:$H$66,"&gt;1999")/COUNTIFS(Data!$P$2:$P$66,"&gt;0",Data!$H$2:$H$66,"&gt;1999")</f>
        <v>0.65</v>
      </c>
      <c r="I50">
        <f t="shared" si="0"/>
        <v>0.12777777777777777</v>
      </c>
      <c r="J50">
        <f t="shared" si="3"/>
        <v>0</v>
      </c>
      <c r="K50">
        <f t="shared" si="4"/>
        <v>0</v>
      </c>
    </row>
    <row r="51" spans="1:11" ht="12.75">
      <c r="A51">
        <v>50</v>
      </c>
      <c r="B51">
        <f>COUNTIF(Data!$P$2:$P$66,"&lt;"&amp;'Time to prediction (2)'!$A51)/COUNT(Data!$P$2:$P$66)</f>
        <v>0.6896551724137931</v>
      </c>
      <c r="C51">
        <f t="shared" si="1"/>
        <v>0</v>
      </c>
      <c r="E51">
        <f>COUNTIFS(Data!$P$2:$P$66,"&lt;"&amp;'Time to prediction (2)'!$A51,Data!$D$2:$D$66,"AI")/COUNTIFS(Data!$P$2:$P$66,"&gt;0",Data!$D$2:$D$66,"AI")</f>
        <v>0.6818181818181818</v>
      </c>
      <c r="G51">
        <f>COUNTIFS(Data!$P$2:$P$66,"&lt;"&amp;'Time to prediction (2)'!$A51,Data!$H$2:$H$66,"&lt;2000")/COUNTIFS(Data!$P$2:$P$66,"&gt;0",Data!$H$2:$H$66,"&lt;2000")</f>
        <v>0.7777777777777778</v>
      </c>
      <c r="H51">
        <f>COUNTIFS(Data!$P$2:$P$66,"&lt;"&amp;'Time to prediction (2)'!$A51,Data!$H$2:$H$66,"&gt;1999")/COUNTIFS(Data!$P$2:$P$66,"&gt;0",Data!$H$2:$H$66,"&gt;1999")</f>
        <v>0.65</v>
      </c>
      <c r="I51">
        <f t="shared" si="0"/>
        <v>0.12777777777777777</v>
      </c>
      <c r="J51">
        <f t="shared" si="3"/>
        <v>0</v>
      </c>
      <c r="K51">
        <f t="shared" si="4"/>
        <v>0</v>
      </c>
    </row>
    <row r="52" spans="1:11" ht="12.75">
      <c r="A52">
        <v>51</v>
      </c>
      <c r="B52">
        <f>COUNTIF(Data!$P$2:$P$66,"&lt;"&amp;'Time to prediction (2)'!$A52)/COUNT(Data!$P$2:$P$66)</f>
        <v>0.7241379310344828</v>
      </c>
      <c r="C52">
        <f t="shared" si="1"/>
        <v>0.03448275862068961</v>
      </c>
      <c r="E52">
        <f>COUNTIFS(Data!$P$2:$P$66,"&lt;"&amp;'Time to prediction (2)'!$A52,Data!$D$2:$D$66,"AI")/COUNTIFS(Data!$P$2:$P$66,"&gt;0",Data!$D$2:$D$66,"AI")</f>
        <v>0.7272727272727273</v>
      </c>
      <c r="G52">
        <f>COUNTIFS(Data!$P$2:$P$66,"&lt;"&amp;'Time to prediction (2)'!$A52,Data!$H$2:$H$66,"&lt;2000")/COUNTIFS(Data!$P$2:$P$66,"&gt;0",Data!$H$2:$H$66,"&lt;2000")</f>
        <v>0.7777777777777778</v>
      </c>
      <c r="H52">
        <f>COUNTIFS(Data!$P$2:$P$66,"&lt;"&amp;'Time to prediction (2)'!$A52,Data!$H$2:$H$66,"&gt;1999")/COUNTIFS(Data!$P$2:$P$66,"&gt;0",Data!$H$2:$H$66,"&gt;1999")</f>
        <v>0.7</v>
      </c>
      <c r="I52">
        <f t="shared" si="0"/>
        <v>0.07777777777777783</v>
      </c>
      <c r="J52">
        <f t="shared" si="3"/>
        <v>0</v>
      </c>
      <c r="K52">
        <f t="shared" si="4"/>
        <v>0.04999999999999993</v>
      </c>
    </row>
    <row r="53" spans="1:11" ht="12.75">
      <c r="A53">
        <v>52</v>
      </c>
      <c r="B53">
        <f>COUNTIF(Data!$P$2:$P$66,"&lt;"&amp;'Time to prediction (2)'!$A53)/COUNT(Data!$P$2:$P$66)</f>
        <v>0.7413793103448276</v>
      </c>
      <c r="C53">
        <f t="shared" si="1"/>
        <v>0.017241379310344862</v>
      </c>
      <c r="E53">
        <f>COUNTIFS(Data!$P$2:$P$66,"&lt;"&amp;'Time to prediction (2)'!$A53,Data!$D$2:$D$66,"AI")/COUNTIFS(Data!$P$2:$P$66,"&gt;0",Data!$D$2:$D$66,"AI")</f>
        <v>0.7727272727272727</v>
      </c>
      <c r="G53">
        <f>COUNTIFS(Data!$P$2:$P$66,"&lt;"&amp;'Time to prediction (2)'!$A53,Data!$H$2:$H$66,"&lt;2000")/COUNTIFS(Data!$P$2:$P$66,"&gt;0",Data!$H$2:$H$66,"&lt;2000")</f>
        <v>0.7777777777777778</v>
      </c>
      <c r="H53">
        <f>COUNTIFS(Data!$P$2:$P$66,"&lt;"&amp;'Time to prediction (2)'!$A53,Data!$H$2:$H$66,"&gt;1999")/COUNTIFS(Data!$P$2:$P$66,"&gt;0",Data!$H$2:$H$66,"&gt;1999")</f>
        <v>0.725</v>
      </c>
      <c r="I53">
        <f t="shared" si="0"/>
        <v>0.05277777777777781</v>
      </c>
      <c r="J53">
        <f t="shared" si="3"/>
        <v>0</v>
      </c>
      <c r="K53">
        <f t="shared" si="4"/>
        <v>0.025000000000000022</v>
      </c>
    </row>
    <row r="54" spans="1:11" ht="12.75">
      <c r="A54">
        <v>53</v>
      </c>
      <c r="B54">
        <f>COUNTIF(Data!$P$2:$P$66,"&lt;"&amp;'Time to prediction (2)'!$A54)/COUNT(Data!$P$2:$P$66)</f>
        <v>0.7413793103448276</v>
      </c>
      <c r="C54">
        <f t="shared" si="1"/>
        <v>0</v>
      </c>
      <c r="E54">
        <f>COUNTIFS(Data!$P$2:$P$66,"&lt;"&amp;'Time to prediction (2)'!$A54,Data!$D$2:$D$66,"AI")/COUNTIFS(Data!$P$2:$P$66,"&gt;0",Data!$D$2:$D$66,"AI")</f>
        <v>0.7727272727272727</v>
      </c>
      <c r="G54">
        <f>COUNTIFS(Data!$P$2:$P$66,"&lt;"&amp;'Time to prediction (2)'!$A54,Data!$H$2:$H$66,"&lt;2000")/COUNTIFS(Data!$P$2:$P$66,"&gt;0",Data!$H$2:$H$66,"&lt;2000")</f>
        <v>0.7777777777777778</v>
      </c>
      <c r="H54">
        <f>COUNTIFS(Data!$P$2:$P$66,"&lt;"&amp;'Time to prediction (2)'!$A54,Data!$H$2:$H$66,"&gt;1999")/COUNTIFS(Data!$P$2:$P$66,"&gt;0",Data!$H$2:$H$66,"&gt;1999")</f>
        <v>0.725</v>
      </c>
      <c r="I54">
        <f t="shared" si="0"/>
        <v>0.05277777777777781</v>
      </c>
      <c r="J54">
        <f t="shared" si="3"/>
        <v>0</v>
      </c>
      <c r="K54">
        <f t="shared" si="4"/>
        <v>0</v>
      </c>
    </row>
    <row r="55" spans="1:11" ht="12.75">
      <c r="A55">
        <v>54</v>
      </c>
      <c r="B55">
        <f>COUNTIF(Data!$P$2:$P$66,"&lt;"&amp;'Time to prediction (2)'!$A55)/COUNT(Data!$P$2:$P$66)</f>
        <v>0.7413793103448276</v>
      </c>
      <c r="C55">
        <f t="shared" si="1"/>
        <v>0</v>
      </c>
      <c r="E55">
        <f>COUNTIFS(Data!$P$2:$P$66,"&lt;"&amp;'Time to prediction (2)'!$A55,Data!$D$2:$D$66,"AI")/COUNTIFS(Data!$P$2:$P$66,"&gt;0",Data!$D$2:$D$66,"AI")</f>
        <v>0.7727272727272727</v>
      </c>
      <c r="G55">
        <f>COUNTIFS(Data!$P$2:$P$66,"&lt;"&amp;'Time to prediction (2)'!$A55,Data!$H$2:$H$66,"&lt;2000")/COUNTIFS(Data!$P$2:$P$66,"&gt;0",Data!$H$2:$H$66,"&lt;2000")</f>
        <v>0.7777777777777778</v>
      </c>
      <c r="H55">
        <f>COUNTIFS(Data!$P$2:$P$66,"&lt;"&amp;'Time to prediction (2)'!$A55,Data!$H$2:$H$66,"&gt;1999")/COUNTIFS(Data!$P$2:$P$66,"&gt;0",Data!$H$2:$H$66,"&gt;1999")</f>
        <v>0.725</v>
      </c>
      <c r="I55">
        <f t="shared" si="0"/>
        <v>0.05277777777777781</v>
      </c>
      <c r="J55">
        <f t="shared" si="3"/>
        <v>0</v>
      </c>
      <c r="K55">
        <f t="shared" si="4"/>
        <v>0</v>
      </c>
    </row>
    <row r="56" spans="1:11" ht="12.75">
      <c r="A56">
        <v>55</v>
      </c>
      <c r="B56">
        <f>COUNTIF(Data!$P$2:$P$66,"&lt;"&amp;'Time to prediction (2)'!$A56)/COUNT(Data!$P$2:$P$66)</f>
        <v>0.7413793103448276</v>
      </c>
      <c r="C56">
        <f t="shared" si="1"/>
        <v>0</v>
      </c>
      <c r="E56">
        <f>COUNTIFS(Data!$P$2:$P$66,"&lt;"&amp;'Time to prediction (2)'!$A56,Data!$D$2:$D$66,"AI")/COUNTIFS(Data!$P$2:$P$66,"&gt;0",Data!$D$2:$D$66,"AI")</f>
        <v>0.7727272727272727</v>
      </c>
      <c r="G56">
        <f>COUNTIFS(Data!$P$2:$P$66,"&lt;"&amp;'Time to prediction (2)'!$A56,Data!$H$2:$H$66,"&lt;2000")/COUNTIFS(Data!$P$2:$P$66,"&gt;0",Data!$H$2:$H$66,"&lt;2000")</f>
        <v>0.7777777777777778</v>
      </c>
      <c r="H56">
        <f>COUNTIFS(Data!$P$2:$P$66,"&lt;"&amp;'Time to prediction (2)'!$A56,Data!$H$2:$H$66,"&gt;1999")/COUNTIFS(Data!$P$2:$P$66,"&gt;0",Data!$H$2:$H$66,"&gt;1999")</f>
        <v>0.725</v>
      </c>
      <c r="I56">
        <f t="shared" si="0"/>
        <v>0.05277777777777781</v>
      </c>
      <c r="J56">
        <f t="shared" si="3"/>
        <v>0</v>
      </c>
      <c r="K56">
        <f t="shared" si="4"/>
        <v>0</v>
      </c>
    </row>
    <row r="57" spans="1:11" ht="12.75">
      <c r="A57">
        <v>56</v>
      </c>
      <c r="B57">
        <f>COUNTIF(Data!$P$2:$P$66,"&lt;"&amp;'Time to prediction (2)'!$A57)/COUNT(Data!$P$2:$P$66)</f>
        <v>0.7586206896551724</v>
      </c>
      <c r="C57">
        <f t="shared" si="1"/>
        <v>0.01724137931034475</v>
      </c>
      <c r="E57">
        <f>COUNTIFS(Data!$P$2:$P$66,"&lt;"&amp;'Time to prediction (2)'!$A57,Data!$D$2:$D$66,"AI")/COUNTIFS(Data!$P$2:$P$66,"&gt;0",Data!$D$2:$D$66,"AI")</f>
        <v>0.7727272727272727</v>
      </c>
      <c r="G57">
        <f>COUNTIFS(Data!$P$2:$P$66,"&lt;"&amp;'Time to prediction (2)'!$A57,Data!$H$2:$H$66,"&lt;2000")/COUNTIFS(Data!$P$2:$P$66,"&gt;0",Data!$H$2:$H$66,"&lt;2000")</f>
        <v>0.8333333333333334</v>
      </c>
      <c r="H57">
        <f>COUNTIFS(Data!$P$2:$P$66,"&lt;"&amp;'Time to prediction (2)'!$A57,Data!$H$2:$H$66,"&gt;1999")/COUNTIFS(Data!$P$2:$P$66,"&gt;0",Data!$H$2:$H$66,"&gt;1999")</f>
        <v>0.725</v>
      </c>
      <c r="I57">
        <f t="shared" si="0"/>
        <v>0.10833333333333339</v>
      </c>
      <c r="J57">
        <f t="shared" si="3"/>
        <v>0.05555555555555558</v>
      </c>
      <c r="K57">
        <f t="shared" si="4"/>
        <v>0</v>
      </c>
    </row>
    <row r="58" spans="1:11" ht="12.75">
      <c r="A58">
        <v>57</v>
      </c>
      <c r="B58">
        <f>COUNTIF(Data!$P$2:$P$66,"&lt;"&amp;'Time to prediction (2)'!$A58)/COUNT(Data!$P$2:$P$66)</f>
        <v>0.7586206896551724</v>
      </c>
      <c r="C58">
        <f t="shared" si="1"/>
        <v>0</v>
      </c>
      <c r="E58">
        <f>COUNTIFS(Data!$P$2:$P$66,"&lt;"&amp;'Time to prediction (2)'!$A58,Data!$D$2:$D$66,"AI")/COUNTIFS(Data!$P$2:$P$66,"&gt;0",Data!$D$2:$D$66,"AI")</f>
        <v>0.7727272727272727</v>
      </c>
      <c r="G58">
        <f>COUNTIFS(Data!$P$2:$P$66,"&lt;"&amp;'Time to prediction (2)'!$A58,Data!$H$2:$H$66,"&lt;2000")/COUNTIFS(Data!$P$2:$P$66,"&gt;0",Data!$H$2:$H$66,"&lt;2000")</f>
        <v>0.8333333333333334</v>
      </c>
      <c r="H58">
        <f>COUNTIFS(Data!$P$2:$P$66,"&lt;"&amp;'Time to prediction (2)'!$A58,Data!$H$2:$H$66,"&gt;1999")/COUNTIFS(Data!$P$2:$P$66,"&gt;0",Data!$H$2:$H$66,"&gt;1999")</f>
        <v>0.725</v>
      </c>
      <c r="I58">
        <f t="shared" si="0"/>
        <v>0.10833333333333339</v>
      </c>
      <c r="J58">
        <f t="shared" si="3"/>
        <v>0</v>
      </c>
      <c r="K58">
        <f t="shared" si="4"/>
        <v>0</v>
      </c>
    </row>
    <row r="59" spans="1:11" ht="12.75">
      <c r="A59">
        <v>58</v>
      </c>
      <c r="B59">
        <f>COUNTIF(Data!$P$2:$P$66,"&lt;"&amp;'Time to prediction (2)'!$A59)/COUNT(Data!$P$2:$P$66)</f>
        <v>0.7586206896551724</v>
      </c>
      <c r="C59">
        <f t="shared" si="1"/>
        <v>0</v>
      </c>
      <c r="E59">
        <f>COUNTIFS(Data!$P$2:$P$66,"&lt;"&amp;'Time to prediction (2)'!$A59,Data!$D$2:$D$66,"AI")/COUNTIFS(Data!$P$2:$P$66,"&gt;0",Data!$D$2:$D$66,"AI")</f>
        <v>0.7727272727272727</v>
      </c>
      <c r="G59">
        <f>COUNTIFS(Data!$P$2:$P$66,"&lt;"&amp;'Time to prediction (2)'!$A59,Data!$H$2:$H$66,"&lt;2000")/COUNTIFS(Data!$P$2:$P$66,"&gt;0",Data!$H$2:$H$66,"&lt;2000")</f>
        <v>0.8333333333333334</v>
      </c>
      <c r="H59">
        <f>COUNTIFS(Data!$P$2:$P$66,"&lt;"&amp;'Time to prediction (2)'!$A59,Data!$H$2:$H$66,"&gt;1999")/COUNTIFS(Data!$P$2:$P$66,"&gt;0",Data!$H$2:$H$66,"&gt;1999")</f>
        <v>0.725</v>
      </c>
      <c r="I59">
        <f t="shared" si="0"/>
        <v>0.10833333333333339</v>
      </c>
      <c r="J59">
        <f t="shared" si="3"/>
        <v>0</v>
      </c>
      <c r="K59">
        <f t="shared" si="4"/>
        <v>0</v>
      </c>
    </row>
    <row r="60" spans="1:11" ht="12.75">
      <c r="A60">
        <v>59</v>
      </c>
      <c r="B60">
        <f>COUNTIF(Data!$P$2:$P$66,"&lt;"&amp;'Time to prediction (2)'!$A60)/COUNT(Data!$P$2:$P$66)</f>
        <v>0.7758620689655172</v>
      </c>
      <c r="C60">
        <f t="shared" si="1"/>
        <v>0.017241379310344862</v>
      </c>
      <c r="E60">
        <f>COUNTIFS(Data!$P$2:$P$66,"&lt;"&amp;'Time to prediction (2)'!$A60,Data!$D$2:$D$66,"AI")/COUNTIFS(Data!$P$2:$P$66,"&gt;0",Data!$D$2:$D$66,"AI")</f>
        <v>0.7727272727272727</v>
      </c>
      <c r="G60">
        <f>COUNTIFS(Data!$P$2:$P$66,"&lt;"&amp;'Time to prediction (2)'!$A60,Data!$H$2:$H$66,"&lt;2000")/COUNTIFS(Data!$P$2:$P$66,"&gt;0",Data!$H$2:$H$66,"&lt;2000")</f>
        <v>0.8333333333333334</v>
      </c>
      <c r="H60">
        <f>COUNTIFS(Data!$P$2:$P$66,"&lt;"&amp;'Time to prediction (2)'!$A60,Data!$H$2:$H$66,"&gt;1999")/COUNTIFS(Data!$P$2:$P$66,"&gt;0",Data!$H$2:$H$66,"&gt;1999")</f>
        <v>0.75</v>
      </c>
      <c r="I60">
        <f t="shared" si="0"/>
        <v>0.08333333333333337</v>
      </c>
      <c r="J60">
        <f t="shared" si="3"/>
        <v>0</v>
      </c>
      <c r="K60">
        <f t="shared" si="4"/>
        <v>0.025000000000000022</v>
      </c>
    </row>
    <row r="61" spans="1:11" ht="12.75">
      <c r="A61">
        <v>60</v>
      </c>
      <c r="B61">
        <f>COUNTIF(Data!$P$2:$P$66,"&lt;"&amp;'Time to prediction (2)'!$A61)/COUNT(Data!$P$2:$P$66)</f>
        <v>0.7758620689655172</v>
      </c>
      <c r="C61">
        <f t="shared" si="1"/>
        <v>0</v>
      </c>
      <c r="E61">
        <f>COUNTIFS(Data!$P$2:$P$66,"&lt;"&amp;'Time to prediction (2)'!$A61,Data!$D$2:$D$66,"AI")/COUNTIFS(Data!$P$2:$P$66,"&gt;0",Data!$D$2:$D$66,"AI")</f>
        <v>0.7727272727272727</v>
      </c>
      <c r="G61">
        <f>COUNTIFS(Data!$P$2:$P$66,"&lt;"&amp;'Time to prediction (2)'!$A61,Data!$H$2:$H$66,"&lt;2000")/COUNTIFS(Data!$P$2:$P$66,"&gt;0",Data!$H$2:$H$66,"&lt;2000")</f>
        <v>0.8333333333333334</v>
      </c>
      <c r="H61">
        <f>COUNTIFS(Data!$P$2:$P$66,"&lt;"&amp;'Time to prediction (2)'!$A61,Data!$H$2:$H$66,"&gt;1999")/COUNTIFS(Data!$P$2:$P$66,"&gt;0",Data!$H$2:$H$66,"&gt;1999")</f>
        <v>0.75</v>
      </c>
      <c r="I61">
        <f t="shared" si="0"/>
        <v>0.08333333333333337</v>
      </c>
      <c r="J61">
        <f t="shared" si="3"/>
        <v>0</v>
      </c>
      <c r="K61">
        <f t="shared" si="4"/>
        <v>0</v>
      </c>
    </row>
    <row r="62" spans="1:11" ht="12.75">
      <c r="A62">
        <v>61</v>
      </c>
      <c r="B62">
        <f>COUNTIF(Data!$P$2:$P$66,"&lt;"&amp;'Time to prediction (2)'!$A62)/COUNT(Data!$P$2:$P$66)</f>
        <v>0.7758620689655172</v>
      </c>
      <c r="C62">
        <f t="shared" si="1"/>
        <v>0</v>
      </c>
      <c r="E62">
        <f>COUNTIFS(Data!$P$2:$P$66,"&lt;"&amp;'Time to prediction (2)'!$A62,Data!$D$2:$D$66,"AI")/COUNTIFS(Data!$P$2:$P$66,"&gt;0",Data!$D$2:$D$66,"AI")</f>
        <v>0.7727272727272727</v>
      </c>
      <c r="G62">
        <f>COUNTIFS(Data!$P$2:$P$66,"&lt;"&amp;'Time to prediction (2)'!$A62,Data!$H$2:$H$66,"&lt;2000")/COUNTIFS(Data!$P$2:$P$66,"&gt;0",Data!$H$2:$H$66,"&lt;2000")</f>
        <v>0.8333333333333334</v>
      </c>
      <c r="H62">
        <f>COUNTIFS(Data!$P$2:$P$66,"&lt;"&amp;'Time to prediction (2)'!$A62,Data!$H$2:$H$66,"&gt;1999")/COUNTIFS(Data!$P$2:$P$66,"&gt;0",Data!$H$2:$H$66,"&gt;1999")</f>
        <v>0.75</v>
      </c>
      <c r="I62">
        <f t="shared" si="0"/>
        <v>0.08333333333333337</v>
      </c>
      <c r="J62">
        <f t="shared" si="3"/>
        <v>0</v>
      </c>
      <c r="K62">
        <f t="shared" si="4"/>
        <v>0</v>
      </c>
    </row>
    <row r="63" spans="1:11" ht="12.75">
      <c r="A63">
        <v>62</v>
      </c>
      <c r="B63">
        <f>COUNTIF(Data!$P$2:$P$66,"&lt;"&amp;'Time to prediction (2)'!$A63)/COUNT(Data!$P$2:$P$66)</f>
        <v>0.7758620689655172</v>
      </c>
      <c r="C63">
        <f t="shared" si="1"/>
        <v>0</v>
      </c>
      <c r="E63">
        <f>COUNTIFS(Data!$P$2:$P$66,"&lt;"&amp;'Time to prediction (2)'!$A63,Data!$D$2:$D$66,"AI")/COUNTIFS(Data!$P$2:$P$66,"&gt;0",Data!$D$2:$D$66,"AI")</f>
        <v>0.7727272727272727</v>
      </c>
      <c r="G63">
        <f>COUNTIFS(Data!$P$2:$P$66,"&lt;"&amp;'Time to prediction (2)'!$A63,Data!$H$2:$H$66,"&lt;2000")/COUNTIFS(Data!$P$2:$P$66,"&gt;0",Data!$H$2:$H$66,"&lt;2000")</f>
        <v>0.8333333333333334</v>
      </c>
      <c r="H63">
        <f>COUNTIFS(Data!$P$2:$P$66,"&lt;"&amp;'Time to prediction (2)'!$A63,Data!$H$2:$H$66,"&gt;1999")/COUNTIFS(Data!$P$2:$P$66,"&gt;0",Data!$H$2:$H$66,"&gt;1999")</f>
        <v>0.75</v>
      </c>
      <c r="I63">
        <f t="shared" si="0"/>
        <v>0.08333333333333337</v>
      </c>
      <c r="J63">
        <f t="shared" si="3"/>
        <v>0</v>
      </c>
      <c r="K63">
        <f t="shared" si="4"/>
        <v>0</v>
      </c>
    </row>
    <row r="64" spans="1:11" ht="12.75">
      <c r="A64">
        <v>63</v>
      </c>
      <c r="B64">
        <f>COUNTIF(Data!$P$2:$P$66,"&lt;"&amp;'Time to prediction (2)'!$A64)/COUNT(Data!$P$2:$P$66)</f>
        <v>0.7758620689655172</v>
      </c>
      <c r="C64">
        <f t="shared" si="1"/>
        <v>0</v>
      </c>
      <c r="E64">
        <f>COUNTIFS(Data!$P$2:$P$66,"&lt;"&amp;'Time to prediction (2)'!$A64,Data!$D$2:$D$66,"AI")/COUNTIFS(Data!$P$2:$P$66,"&gt;0",Data!$D$2:$D$66,"AI")</f>
        <v>0.7727272727272727</v>
      </c>
      <c r="G64">
        <f>COUNTIFS(Data!$P$2:$P$66,"&lt;"&amp;'Time to prediction (2)'!$A64,Data!$H$2:$H$66,"&lt;2000")/COUNTIFS(Data!$P$2:$P$66,"&gt;0",Data!$H$2:$H$66,"&lt;2000")</f>
        <v>0.8333333333333334</v>
      </c>
      <c r="H64">
        <f>COUNTIFS(Data!$P$2:$P$66,"&lt;"&amp;'Time to prediction (2)'!$A64,Data!$H$2:$H$66,"&gt;1999")/COUNTIFS(Data!$P$2:$P$66,"&gt;0",Data!$H$2:$H$66,"&gt;1999")</f>
        <v>0.75</v>
      </c>
      <c r="I64">
        <f t="shared" si="0"/>
        <v>0.08333333333333337</v>
      </c>
      <c r="J64">
        <f t="shared" si="3"/>
        <v>0</v>
      </c>
      <c r="K64">
        <f t="shared" si="4"/>
        <v>0</v>
      </c>
    </row>
    <row r="65" spans="1:11" ht="12.75">
      <c r="A65">
        <v>64</v>
      </c>
      <c r="B65">
        <f>COUNTIF(Data!$P$2:$P$66,"&lt;"&amp;'Time to prediction (2)'!$A65)/COUNT(Data!$P$2:$P$66)</f>
        <v>0.7758620689655172</v>
      </c>
      <c r="C65">
        <f t="shared" si="1"/>
        <v>0</v>
      </c>
      <c r="E65">
        <f>COUNTIFS(Data!$P$2:$P$66,"&lt;"&amp;'Time to prediction (2)'!$A65,Data!$D$2:$D$66,"AI")/COUNTIFS(Data!$P$2:$P$66,"&gt;0",Data!$D$2:$D$66,"AI")</f>
        <v>0.7727272727272727</v>
      </c>
      <c r="G65">
        <f>COUNTIFS(Data!$P$2:$P$66,"&lt;"&amp;'Time to prediction (2)'!$A65,Data!$H$2:$H$66,"&lt;2000")/COUNTIFS(Data!$P$2:$P$66,"&gt;0",Data!$H$2:$H$66,"&lt;2000")</f>
        <v>0.8333333333333334</v>
      </c>
      <c r="H65">
        <f>COUNTIFS(Data!$P$2:$P$66,"&lt;"&amp;'Time to prediction (2)'!$A65,Data!$H$2:$H$66,"&gt;1999")/COUNTIFS(Data!$P$2:$P$66,"&gt;0",Data!$H$2:$H$66,"&gt;1999")</f>
        <v>0.75</v>
      </c>
      <c r="I65">
        <f t="shared" si="0"/>
        <v>0.08333333333333337</v>
      </c>
      <c r="J65">
        <f t="shared" si="3"/>
        <v>0</v>
      </c>
      <c r="K65">
        <f t="shared" si="4"/>
        <v>0</v>
      </c>
    </row>
    <row r="66" spans="1:11" ht="12.75">
      <c r="A66">
        <v>65</v>
      </c>
      <c r="B66">
        <f>COUNTIF(Data!$P$2:$P$66,"&lt;"&amp;'Time to prediction (2)'!$A66)/COUNT(Data!$P$2:$P$66)</f>
        <v>0.7758620689655172</v>
      </c>
      <c r="C66">
        <f t="shared" si="1"/>
        <v>0</v>
      </c>
      <c r="E66">
        <f>COUNTIFS(Data!$P$2:$P$66,"&lt;"&amp;'Time to prediction (2)'!$A66,Data!$D$2:$D$66,"AI")/COUNTIFS(Data!$P$2:$P$66,"&gt;0",Data!$D$2:$D$66,"AI")</f>
        <v>0.7727272727272727</v>
      </c>
      <c r="G66">
        <f>COUNTIFS(Data!$P$2:$P$66,"&lt;"&amp;'Time to prediction (2)'!$A66,Data!$H$2:$H$66,"&lt;2000")/COUNTIFS(Data!$P$2:$P$66,"&gt;0",Data!$H$2:$H$66,"&lt;2000")</f>
        <v>0.8333333333333334</v>
      </c>
      <c r="H66">
        <f>COUNTIFS(Data!$P$2:$P$66,"&lt;"&amp;'Time to prediction (2)'!$A66,Data!$H$2:$H$66,"&gt;1999")/COUNTIFS(Data!$P$2:$P$66,"&gt;0",Data!$H$2:$H$66,"&gt;1999")</f>
        <v>0.75</v>
      </c>
      <c r="I66">
        <f t="shared" si="0"/>
        <v>0.08333333333333337</v>
      </c>
      <c r="J66">
        <f t="shared" si="3"/>
        <v>0</v>
      </c>
      <c r="K66">
        <f t="shared" si="4"/>
        <v>0</v>
      </c>
    </row>
    <row r="67" spans="1:11" ht="12.75">
      <c r="A67">
        <v>66</v>
      </c>
      <c r="B67">
        <f>COUNTIF(Data!$P$2:$P$66,"&lt;"&amp;'Time to prediction (2)'!$A67)/COUNT(Data!$P$2:$P$66)</f>
        <v>0.7758620689655172</v>
      </c>
      <c r="C67">
        <f t="shared" si="1"/>
        <v>0</v>
      </c>
      <c r="E67">
        <f>COUNTIFS(Data!$P$2:$P$66,"&lt;"&amp;'Time to prediction (2)'!$A67,Data!$D$2:$D$66,"AI")/COUNTIFS(Data!$P$2:$P$66,"&gt;0",Data!$D$2:$D$66,"AI")</f>
        <v>0.7727272727272727</v>
      </c>
      <c r="G67">
        <f>COUNTIFS(Data!$P$2:$P$66,"&lt;"&amp;'Time to prediction (2)'!$A67,Data!$H$2:$H$66,"&lt;2000")/COUNTIFS(Data!$P$2:$P$66,"&gt;0",Data!$H$2:$H$66,"&lt;2000")</f>
        <v>0.8333333333333334</v>
      </c>
      <c r="H67">
        <f>COUNTIFS(Data!$P$2:$P$66,"&lt;"&amp;'Time to prediction (2)'!$A67,Data!$H$2:$H$66,"&gt;1999")/COUNTIFS(Data!$P$2:$P$66,"&gt;0",Data!$H$2:$H$66,"&gt;1999")</f>
        <v>0.75</v>
      </c>
      <c r="I67">
        <f aca="true" t="shared" si="5" ref="I67:I130">ABS(G67-H67)</f>
        <v>0.08333333333333337</v>
      </c>
      <c r="J67">
        <f t="shared" si="3"/>
        <v>0</v>
      </c>
      <c r="K67">
        <f t="shared" si="4"/>
        <v>0</v>
      </c>
    </row>
    <row r="68" spans="1:11" ht="12.75">
      <c r="A68">
        <v>67</v>
      </c>
      <c r="B68">
        <f>COUNTIF(Data!$P$2:$P$66,"&lt;"&amp;'Time to prediction (2)'!$A68)/COUNT(Data!$P$2:$P$66)</f>
        <v>0.7758620689655172</v>
      </c>
      <c r="C68">
        <f aca="true" t="shared" si="6" ref="C68:C131">B68-B67</f>
        <v>0</v>
      </c>
      <c r="E68">
        <f>COUNTIFS(Data!$P$2:$P$66,"&lt;"&amp;'Time to prediction (2)'!$A68,Data!$D$2:$D$66,"AI")/COUNTIFS(Data!$P$2:$P$66,"&gt;0",Data!$D$2:$D$66,"AI")</f>
        <v>0.7727272727272727</v>
      </c>
      <c r="G68">
        <f>COUNTIFS(Data!$P$2:$P$66,"&lt;"&amp;'Time to prediction (2)'!$A68,Data!$H$2:$H$66,"&lt;2000")/COUNTIFS(Data!$P$2:$P$66,"&gt;0",Data!$H$2:$H$66,"&lt;2000")</f>
        <v>0.8333333333333334</v>
      </c>
      <c r="H68">
        <f>COUNTIFS(Data!$P$2:$P$66,"&lt;"&amp;'Time to prediction (2)'!$A68,Data!$H$2:$H$66,"&gt;1999")/COUNTIFS(Data!$P$2:$P$66,"&gt;0",Data!$H$2:$H$66,"&gt;1999")</f>
        <v>0.75</v>
      </c>
      <c r="I68">
        <f t="shared" si="5"/>
        <v>0.08333333333333337</v>
      </c>
      <c r="J68">
        <f t="shared" si="3"/>
        <v>0</v>
      </c>
      <c r="K68">
        <f t="shared" si="4"/>
        <v>0</v>
      </c>
    </row>
    <row r="69" spans="1:11" ht="12.75">
      <c r="A69">
        <v>68</v>
      </c>
      <c r="B69">
        <f>COUNTIF(Data!$P$2:$P$66,"&lt;"&amp;'Time to prediction (2)'!$A69)/COUNT(Data!$P$2:$P$66)</f>
        <v>0.7758620689655172</v>
      </c>
      <c r="C69">
        <f t="shared" si="6"/>
        <v>0</v>
      </c>
      <c r="E69">
        <f>COUNTIFS(Data!$P$2:$P$66,"&lt;"&amp;'Time to prediction (2)'!$A69,Data!$D$2:$D$66,"AI")/COUNTIFS(Data!$P$2:$P$66,"&gt;0",Data!$D$2:$D$66,"AI")</f>
        <v>0.7727272727272727</v>
      </c>
      <c r="G69">
        <f>COUNTIFS(Data!$P$2:$P$66,"&lt;"&amp;'Time to prediction (2)'!$A69,Data!$H$2:$H$66,"&lt;2000")/COUNTIFS(Data!$P$2:$P$66,"&gt;0",Data!$H$2:$H$66,"&lt;2000")</f>
        <v>0.8333333333333334</v>
      </c>
      <c r="H69">
        <f>COUNTIFS(Data!$P$2:$P$66,"&lt;"&amp;'Time to prediction (2)'!$A69,Data!$H$2:$H$66,"&gt;1999")/COUNTIFS(Data!$P$2:$P$66,"&gt;0",Data!$H$2:$H$66,"&gt;1999")</f>
        <v>0.75</v>
      </c>
      <c r="I69">
        <f t="shared" si="5"/>
        <v>0.08333333333333337</v>
      </c>
      <c r="J69">
        <f t="shared" si="3"/>
        <v>0</v>
      </c>
      <c r="K69">
        <f t="shared" si="4"/>
        <v>0</v>
      </c>
    </row>
    <row r="70" spans="1:11" ht="12.75">
      <c r="A70">
        <v>69</v>
      </c>
      <c r="B70">
        <f>COUNTIF(Data!$P$2:$P$66,"&lt;"&amp;'Time to prediction (2)'!$A70)/COUNT(Data!$P$2:$P$66)</f>
        <v>0.7758620689655172</v>
      </c>
      <c r="C70">
        <f t="shared" si="6"/>
        <v>0</v>
      </c>
      <c r="E70">
        <f>COUNTIFS(Data!$P$2:$P$66,"&lt;"&amp;'Time to prediction (2)'!$A70,Data!$D$2:$D$66,"AI")/COUNTIFS(Data!$P$2:$P$66,"&gt;0",Data!$D$2:$D$66,"AI")</f>
        <v>0.7727272727272727</v>
      </c>
      <c r="G70">
        <f>COUNTIFS(Data!$P$2:$P$66,"&lt;"&amp;'Time to prediction (2)'!$A70,Data!$H$2:$H$66,"&lt;2000")/COUNTIFS(Data!$P$2:$P$66,"&gt;0",Data!$H$2:$H$66,"&lt;2000")</f>
        <v>0.8333333333333334</v>
      </c>
      <c r="H70">
        <f>COUNTIFS(Data!$P$2:$P$66,"&lt;"&amp;'Time to prediction (2)'!$A70,Data!$H$2:$H$66,"&gt;1999")/COUNTIFS(Data!$P$2:$P$66,"&gt;0",Data!$H$2:$H$66,"&gt;1999")</f>
        <v>0.75</v>
      </c>
      <c r="I70">
        <f t="shared" si="5"/>
        <v>0.08333333333333337</v>
      </c>
      <c r="J70">
        <f t="shared" si="3"/>
        <v>0</v>
      </c>
      <c r="K70">
        <f t="shared" si="4"/>
        <v>0</v>
      </c>
    </row>
    <row r="71" spans="1:11" ht="12.75">
      <c r="A71">
        <v>70</v>
      </c>
      <c r="B71">
        <f>COUNTIF(Data!$P$2:$P$66,"&lt;"&amp;'Time to prediction (2)'!$A71)/COUNT(Data!$P$2:$P$66)</f>
        <v>0.7758620689655172</v>
      </c>
      <c r="C71">
        <f t="shared" si="6"/>
        <v>0</v>
      </c>
      <c r="E71">
        <f>COUNTIFS(Data!$P$2:$P$66,"&lt;"&amp;'Time to prediction (2)'!$A71,Data!$D$2:$D$66,"AI")/COUNTIFS(Data!$P$2:$P$66,"&gt;0",Data!$D$2:$D$66,"AI")</f>
        <v>0.7727272727272727</v>
      </c>
      <c r="G71">
        <f>COUNTIFS(Data!$P$2:$P$66,"&lt;"&amp;'Time to prediction (2)'!$A71,Data!$H$2:$H$66,"&lt;2000")/COUNTIFS(Data!$P$2:$P$66,"&gt;0",Data!$H$2:$H$66,"&lt;2000")</f>
        <v>0.8333333333333334</v>
      </c>
      <c r="H71">
        <f>COUNTIFS(Data!$P$2:$P$66,"&lt;"&amp;'Time to prediction (2)'!$A71,Data!$H$2:$H$66,"&gt;1999")/COUNTIFS(Data!$P$2:$P$66,"&gt;0",Data!$H$2:$H$66,"&gt;1999")</f>
        <v>0.75</v>
      </c>
      <c r="I71">
        <f t="shared" si="5"/>
        <v>0.08333333333333337</v>
      </c>
      <c r="J71">
        <f t="shared" si="3"/>
        <v>0</v>
      </c>
      <c r="K71">
        <f t="shared" si="4"/>
        <v>0</v>
      </c>
    </row>
    <row r="72" spans="1:11" ht="12.75">
      <c r="A72">
        <v>71</v>
      </c>
      <c r="B72">
        <f>COUNTIF(Data!$P$2:$P$66,"&lt;"&amp;'Time to prediction (2)'!$A72)/COUNT(Data!$P$2:$P$66)</f>
        <v>0.7758620689655172</v>
      </c>
      <c r="C72">
        <f t="shared" si="6"/>
        <v>0</v>
      </c>
      <c r="E72">
        <f>COUNTIFS(Data!$P$2:$P$66,"&lt;"&amp;'Time to prediction (2)'!$A72,Data!$D$2:$D$66,"AI")/COUNTIFS(Data!$P$2:$P$66,"&gt;0",Data!$D$2:$D$66,"AI")</f>
        <v>0.7727272727272727</v>
      </c>
      <c r="G72">
        <f>COUNTIFS(Data!$P$2:$P$66,"&lt;"&amp;'Time to prediction (2)'!$A72,Data!$H$2:$H$66,"&lt;2000")/COUNTIFS(Data!$P$2:$P$66,"&gt;0",Data!$H$2:$H$66,"&lt;2000")</f>
        <v>0.8333333333333334</v>
      </c>
      <c r="H72">
        <f>COUNTIFS(Data!$P$2:$P$66,"&lt;"&amp;'Time to prediction (2)'!$A72,Data!$H$2:$H$66,"&gt;1999")/COUNTIFS(Data!$P$2:$P$66,"&gt;0",Data!$H$2:$H$66,"&gt;1999")</f>
        <v>0.75</v>
      </c>
      <c r="I72">
        <f t="shared" si="5"/>
        <v>0.08333333333333337</v>
      </c>
      <c r="J72">
        <f t="shared" si="3"/>
        <v>0</v>
      </c>
      <c r="K72">
        <f t="shared" si="4"/>
        <v>0</v>
      </c>
    </row>
    <row r="73" spans="1:11" ht="12.75">
      <c r="A73">
        <v>72</v>
      </c>
      <c r="B73">
        <f>COUNTIF(Data!$P$2:$P$66,"&lt;"&amp;'Time to prediction (2)'!$A73)/COUNT(Data!$P$2:$P$66)</f>
        <v>0.7758620689655172</v>
      </c>
      <c r="C73">
        <f t="shared" si="6"/>
        <v>0</v>
      </c>
      <c r="E73">
        <f>COUNTIFS(Data!$P$2:$P$66,"&lt;"&amp;'Time to prediction (2)'!$A73,Data!$D$2:$D$66,"AI")/COUNTIFS(Data!$P$2:$P$66,"&gt;0",Data!$D$2:$D$66,"AI")</f>
        <v>0.7727272727272727</v>
      </c>
      <c r="G73">
        <f>COUNTIFS(Data!$P$2:$P$66,"&lt;"&amp;'Time to prediction (2)'!$A73,Data!$H$2:$H$66,"&lt;2000")/COUNTIFS(Data!$P$2:$P$66,"&gt;0",Data!$H$2:$H$66,"&lt;2000")</f>
        <v>0.8333333333333334</v>
      </c>
      <c r="H73">
        <f>COUNTIFS(Data!$P$2:$P$66,"&lt;"&amp;'Time to prediction (2)'!$A73,Data!$H$2:$H$66,"&gt;1999")/COUNTIFS(Data!$P$2:$P$66,"&gt;0",Data!$H$2:$H$66,"&gt;1999")</f>
        <v>0.75</v>
      </c>
      <c r="I73">
        <f t="shared" si="5"/>
        <v>0.08333333333333337</v>
      </c>
      <c r="J73">
        <f t="shared" si="3"/>
        <v>0</v>
      </c>
      <c r="K73">
        <f t="shared" si="4"/>
        <v>0</v>
      </c>
    </row>
    <row r="74" spans="1:11" ht="12.75">
      <c r="A74">
        <v>73</v>
      </c>
      <c r="B74">
        <f>COUNTIF(Data!$P$2:$P$66,"&lt;"&amp;'Time to prediction (2)'!$A74)/COUNT(Data!$P$2:$P$66)</f>
        <v>0.7758620689655172</v>
      </c>
      <c r="C74">
        <f t="shared" si="6"/>
        <v>0</v>
      </c>
      <c r="E74">
        <f>COUNTIFS(Data!$P$2:$P$66,"&lt;"&amp;'Time to prediction (2)'!$A74,Data!$D$2:$D$66,"AI")/COUNTIFS(Data!$P$2:$P$66,"&gt;0",Data!$D$2:$D$66,"AI")</f>
        <v>0.7727272727272727</v>
      </c>
      <c r="G74">
        <f>COUNTIFS(Data!$P$2:$P$66,"&lt;"&amp;'Time to prediction (2)'!$A74,Data!$H$2:$H$66,"&lt;2000")/COUNTIFS(Data!$P$2:$P$66,"&gt;0",Data!$H$2:$H$66,"&lt;2000")</f>
        <v>0.8333333333333334</v>
      </c>
      <c r="H74">
        <f>COUNTIFS(Data!$P$2:$P$66,"&lt;"&amp;'Time to prediction (2)'!$A74,Data!$H$2:$H$66,"&gt;1999")/COUNTIFS(Data!$P$2:$P$66,"&gt;0",Data!$H$2:$H$66,"&gt;1999")</f>
        <v>0.75</v>
      </c>
      <c r="I74">
        <f t="shared" si="5"/>
        <v>0.08333333333333337</v>
      </c>
      <c r="J74">
        <f t="shared" si="3"/>
        <v>0</v>
      </c>
      <c r="K74">
        <f t="shared" si="4"/>
        <v>0</v>
      </c>
    </row>
    <row r="75" spans="1:11" ht="12.75">
      <c r="A75">
        <v>74</v>
      </c>
      <c r="B75">
        <f>COUNTIF(Data!$P$2:$P$66,"&lt;"&amp;'Time to prediction (2)'!$A75)/COUNT(Data!$P$2:$P$66)</f>
        <v>0.7758620689655172</v>
      </c>
      <c r="C75">
        <f t="shared" si="6"/>
        <v>0</v>
      </c>
      <c r="E75">
        <f>COUNTIFS(Data!$P$2:$P$66,"&lt;"&amp;'Time to prediction (2)'!$A75,Data!$D$2:$D$66,"AI")/COUNTIFS(Data!$P$2:$P$66,"&gt;0",Data!$D$2:$D$66,"AI")</f>
        <v>0.7727272727272727</v>
      </c>
      <c r="G75">
        <f>COUNTIFS(Data!$P$2:$P$66,"&lt;"&amp;'Time to prediction (2)'!$A75,Data!$H$2:$H$66,"&lt;2000")/COUNTIFS(Data!$P$2:$P$66,"&gt;0",Data!$H$2:$H$66,"&lt;2000")</f>
        <v>0.8333333333333334</v>
      </c>
      <c r="H75">
        <f>COUNTIFS(Data!$P$2:$P$66,"&lt;"&amp;'Time to prediction (2)'!$A75,Data!$H$2:$H$66,"&gt;1999")/COUNTIFS(Data!$P$2:$P$66,"&gt;0",Data!$H$2:$H$66,"&gt;1999")</f>
        <v>0.75</v>
      </c>
      <c r="I75">
        <f t="shared" si="5"/>
        <v>0.08333333333333337</v>
      </c>
      <c r="J75">
        <f t="shared" si="3"/>
        <v>0</v>
      </c>
      <c r="K75">
        <f t="shared" si="4"/>
        <v>0</v>
      </c>
    </row>
    <row r="76" spans="1:11" ht="12.75">
      <c r="A76">
        <v>75</v>
      </c>
      <c r="B76">
        <f>COUNTIF(Data!$P$2:$P$66,"&lt;"&amp;'Time to prediction (2)'!$A76)/COUNT(Data!$P$2:$P$66)</f>
        <v>0.7758620689655172</v>
      </c>
      <c r="C76">
        <f t="shared" si="6"/>
        <v>0</v>
      </c>
      <c r="E76">
        <f>COUNTIFS(Data!$P$2:$P$66,"&lt;"&amp;'Time to prediction (2)'!$A76,Data!$D$2:$D$66,"AI")/COUNTIFS(Data!$P$2:$P$66,"&gt;0",Data!$D$2:$D$66,"AI")</f>
        <v>0.7727272727272727</v>
      </c>
      <c r="G76">
        <f>COUNTIFS(Data!$P$2:$P$66,"&lt;"&amp;'Time to prediction (2)'!$A76,Data!$H$2:$H$66,"&lt;2000")/COUNTIFS(Data!$P$2:$P$66,"&gt;0",Data!$H$2:$H$66,"&lt;2000")</f>
        <v>0.8333333333333334</v>
      </c>
      <c r="H76">
        <f>COUNTIFS(Data!$P$2:$P$66,"&lt;"&amp;'Time to prediction (2)'!$A76,Data!$H$2:$H$66,"&gt;1999")/COUNTIFS(Data!$P$2:$P$66,"&gt;0",Data!$H$2:$H$66,"&gt;1999")</f>
        <v>0.75</v>
      </c>
      <c r="I76">
        <f t="shared" si="5"/>
        <v>0.08333333333333337</v>
      </c>
      <c r="J76">
        <f t="shared" si="3"/>
        <v>0</v>
      </c>
      <c r="K76">
        <f t="shared" si="4"/>
        <v>0</v>
      </c>
    </row>
    <row r="77" spans="1:11" ht="12.75">
      <c r="A77">
        <v>76</v>
      </c>
      <c r="B77">
        <f>COUNTIF(Data!$P$2:$P$66,"&lt;"&amp;'Time to prediction (2)'!$A77)/COUNT(Data!$P$2:$P$66)</f>
        <v>0.7758620689655172</v>
      </c>
      <c r="C77">
        <f t="shared" si="6"/>
        <v>0</v>
      </c>
      <c r="E77">
        <f>COUNTIFS(Data!$P$2:$P$66,"&lt;"&amp;'Time to prediction (2)'!$A77,Data!$D$2:$D$66,"AI")/COUNTIFS(Data!$P$2:$P$66,"&gt;0",Data!$D$2:$D$66,"AI")</f>
        <v>0.7727272727272727</v>
      </c>
      <c r="G77">
        <f>COUNTIFS(Data!$P$2:$P$66,"&lt;"&amp;'Time to prediction (2)'!$A77,Data!$H$2:$H$66,"&lt;2000")/COUNTIFS(Data!$P$2:$P$66,"&gt;0",Data!$H$2:$H$66,"&lt;2000")</f>
        <v>0.8333333333333334</v>
      </c>
      <c r="H77">
        <f>COUNTIFS(Data!$P$2:$P$66,"&lt;"&amp;'Time to prediction (2)'!$A77,Data!$H$2:$H$66,"&gt;1999")/COUNTIFS(Data!$P$2:$P$66,"&gt;0",Data!$H$2:$H$66,"&gt;1999")</f>
        <v>0.75</v>
      </c>
      <c r="I77">
        <f t="shared" si="5"/>
        <v>0.08333333333333337</v>
      </c>
      <c r="J77">
        <f t="shared" si="3"/>
        <v>0</v>
      </c>
      <c r="K77">
        <f t="shared" si="4"/>
        <v>0</v>
      </c>
    </row>
    <row r="78" spans="1:11" ht="12.75">
      <c r="A78">
        <v>77</v>
      </c>
      <c r="B78">
        <f>COUNTIF(Data!$P$2:$P$66,"&lt;"&amp;'Time to prediction (2)'!$A78)/COUNT(Data!$P$2:$P$66)</f>
        <v>0.7758620689655172</v>
      </c>
      <c r="C78">
        <f t="shared" si="6"/>
        <v>0</v>
      </c>
      <c r="E78">
        <f>COUNTIFS(Data!$P$2:$P$66,"&lt;"&amp;'Time to prediction (2)'!$A78,Data!$D$2:$D$66,"AI")/COUNTIFS(Data!$P$2:$P$66,"&gt;0",Data!$D$2:$D$66,"AI")</f>
        <v>0.7727272727272727</v>
      </c>
      <c r="G78">
        <f>COUNTIFS(Data!$P$2:$P$66,"&lt;"&amp;'Time to prediction (2)'!$A78,Data!$H$2:$H$66,"&lt;2000")/COUNTIFS(Data!$P$2:$P$66,"&gt;0",Data!$H$2:$H$66,"&lt;2000")</f>
        <v>0.8333333333333334</v>
      </c>
      <c r="H78">
        <f>COUNTIFS(Data!$P$2:$P$66,"&lt;"&amp;'Time to prediction (2)'!$A78,Data!$H$2:$H$66,"&gt;1999")/COUNTIFS(Data!$P$2:$P$66,"&gt;0",Data!$H$2:$H$66,"&gt;1999")</f>
        <v>0.75</v>
      </c>
      <c r="I78">
        <f t="shared" si="5"/>
        <v>0.08333333333333337</v>
      </c>
      <c r="J78">
        <f t="shared" si="3"/>
        <v>0</v>
      </c>
      <c r="K78">
        <f t="shared" si="4"/>
        <v>0</v>
      </c>
    </row>
    <row r="79" spans="1:11" ht="12.75">
      <c r="A79">
        <v>78</v>
      </c>
      <c r="B79">
        <f>COUNTIF(Data!$P$2:$P$66,"&lt;"&amp;'Time to prediction (2)'!$A79)/COUNT(Data!$P$2:$P$66)</f>
        <v>0.7758620689655172</v>
      </c>
      <c r="C79">
        <f t="shared" si="6"/>
        <v>0</v>
      </c>
      <c r="E79">
        <f>COUNTIFS(Data!$P$2:$P$66,"&lt;"&amp;'Time to prediction (2)'!$A79,Data!$D$2:$D$66,"AI")/COUNTIFS(Data!$P$2:$P$66,"&gt;0",Data!$D$2:$D$66,"AI")</f>
        <v>0.7727272727272727</v>
      </c>
      <c r="G79">
        <f>COUNTIFS(Data!$P$2:$P$66,"&lt;"&amp;'Time to prediction (2)'!$A79,Data!$H$2:$H$66,"&lt;2000")/COUNTIFS(Data!$P$2:$P$66,"&gt;0",Data!$H$2:$H$66,"&lt;2000")</f>
        <v>0.8333333333333334</v>
      </c>
      <c r="H79">
        <f>COUNTIFS(Data!$P$2:$P$66,"&lt;"&amp;'Time to prediction (2)'!$A79,Data!$H$2:$H$66,"&gt;1999")/COUNTIFS(Data!$P$2:$P$66,"&gt;0",Data!$H$2:$H$66,"&gt;1999")</f>
        <v>0.75</v>
      </c>
      <c r="I79">
        <f t="shared" si="5"/>
        <v>0.08333333333333337</v>
      </c>
      <c r="J79">
        <f t="shared" si="3"/>
        <v>0</v>
      </c>
      <c r="K79">
        <f t="shared" si="4"/>
        <v>0</v>
      </c>
    </row>
    <row r="80" spans="1:11" ht="12.75">
      <c r="A80">
        <v>79</v>
      </c>
      <c r="B80">
        <f>COUNTIF(Data!$P$2:$P$66,"&lt;"&amp;'Time to prediction (2)'!$A80)/COUNT(Data!$P$2:$P$66)</f>
        <v>0.7758620689655172</v>
      </c>
      <c r="C80">
        <f t="shared" si="6"/>
        <v>0</v>
      </c>
      <c r="E80">
        <f>COUNTIFS(Data!$P$2:$P$66,"&lt;"&amp;'Time to prediction (2)'!$A80,Data!$D$2:$D$66,"AI")/COUNTIFS(Data!$P$2:$P$66,"&gt;0",Data!$D$2:$D$66,"AI")</f>
        <v>0.7727272727272727</v>
      </c>
      <c r="G80">
        <f>COUNTIFS(Data!$P$2:$P$66,"&lt;"&amp;'Time to prediction (2)'!$A80,Data!$H$2:$H$66,"&lt;2000")/COUNTIFS(Data!$P$2:$P$66,"&gt;0",Data!$H$2:$H$66,"&lt;2000")</f>
        <v>0.8333333333333334</v>
      </c>
      <c r="H80">
        <f>COUNTIFS(Data!$P$2:$P$66,"&lt;"&amp;'Time to prediction (2)'!$A80,Data!$H$2:$H$66,"&gt;1999")/COUNTIFS(Data!$P$2:$P$66,"&gt;0",Data!$H$2:$H$66,"&gt;1999")</f>
        <v>0.75</v>
      </c>
      <c r="I80">
        <f t="shared" si="5"/>
        <v>0.08333333333333337</v>
      </c>
      <c r="J80">
        <f t="shared" si="3"/>
        <v>0</v>
      </c>
      <c r="K80">
        <f t="shared" si="4"/>
        <v>0</v>
      </c>
    </row>
    <row r="81" spans="1:11" ht="12.75">
      <c r="A81">
        <v>80</v>
      </c>
      <c r="B81">
        <f>COUNTIF(Data!$P$2:$P$66,"&lt;"&amp;'Time to prediction (2)'!$A81)/COUNT(Data!$P$2:$P$66)</f>
        <v>0.7758620689655172</v>
      </c>
      <c r="C81">
        <f t="shared" si="6"/>
        <v>0</v>
      </c>
      <c r="E81">
        <f>COUNTIFS(Data!$P$2:$P$66,"&lt;"&amp;'Time to prediction (2)'!$A81,Data!$D$2:$D$66,"AI")/COUNTIFS(Data!$P$2:$P$66,"&gt;0",Data!$D$2:$D$66,"AI")</f>
        <v>0.7727272727272727</v>
      </c>
      <c r="G81">
        <f>COUNTIFS(Data!$P$2:$P$66,"&lt;"&amp;'Time to prediction (2)'!$A81,Data!$H$2:$H$66,"&lt;2000")/COUNTIFS(Data!$P$2:$P$66,"&gt;0",Data!$H$2:$H$66,"&lt;2000")</f>
        <v>0.8333333333333334</v>
      </c>
      <c r="H81">
        <f>COUNTIFS(Data!$P$2:$P$66,"&lt;"&amp;'Time to prediction (2)'!$A81,Data!$H$2:$H$66,"&gt;1999")/COUNTIFS(Data!$P$2:$P$66,"&gt;0",Data!$H$2:$H$66,"&gt;1999")</f>
        <v>0.75</v>
      </c>
      <c r="I81">
        <f t="shared" si="5"/>
        <v>0.08333333333333337</v>
      </c>
      <c r="J81">
        <f t="shared" si="3"/>
        <v>0</v>
      </c>
      <c r="K81">
        <f t="shared" si="4"/>
        <v>0</v>
      </c>
    </row>
    <row r="82" spans="1:11" ht="12.75">
      <c r="A82">
        <v>81</v>
      </c>
      <c r="B82">
        <f>COUNTIF(Data!$P$2:$P$66,"&lt;"&amp;'Time to prediction (2)'!$A82)/COUNT(Data!$P$2:$P$66)</f>
        <v>0.7931034482758621</v>
      </c>
      <c r="C82">
        <f t="shared" si="6"/>
        <v>0.017241379310344862</v>
      </c>
      <c r="E82">
        <f>COUNTIFS(Data!$P$2:$P$66,"&lt;"&amp;'Time to prediction (2)'!$A82,Data!$D$2:$D$66,"AI")/COUNTIFS(Data!$P$2:$P$66,"&gt;0",Data!$D$2:$D$66,"AI")</f>
        <v>0.8181818181818182</v>
      </c>
      <c r="G82">
        <f>COUNTIFS(Data!$P$2:$P$66,"&lt;"&amp;'Time to prediction (2)'!$A82,Data!$H$2:$H$66,"&lt;2000")/COUNTIFS(Data!$P$2:$P$66,"&gt;0",Data!$H$2:$H$66,"&lt;2000")</f>
        <v>0.8333333333333334</v>
      </c>
      <c r="H82">
        <f>COUNTIFS(Data!$P$2:$P$66,"&lt;"&amp;'Time to prediction (2)'!$A82,Data!$H$2:$H$66,"&gt;1999")/COUNTIFS(Data!$P$2:$P$66,"&gt;0",Data!$H$2:$H$66,"&gt;1999")</f>
        <v>0.775</v>
      </c>
      <c r="I82">
        <f t="shared" si="5"/>
        <v>0.05833333333333335</v>
      </c>
      <c r="J82">
        <f t="shared" si="3"/>
        <v>0</v>
      </c>
      <c r="K82">
        <f t="shared" si="4"/>
        <v>0.025000000000000022</v>
      </c>
    </row>
    <row r="83" spans="1:11" ht="12.75">
      <c r="A83">
        <v>82</v>
      </c>
      <c r="B83">
        <f>COUNTIF(Data!$P$2:$P$66,"&lt;"&amp;'Time to prediction (2)'!$A83)/COUNT(Data!$P$2:$P$66)</f>
        <v>0.7931034482758621</v>
      </c>
      <c r="C83">
        <f t="shared" si="6"/>
        <v>0</v>
      </c>
      <c r="E83">
        <f>COUNTIFS(Data!$P$2:$P$66,"&lt;"&amp;'Time to prediction (2)'!$A83,Data!$D$2:$D$66,"AI")/COUNTIFS(Data!$P$2:$P$66,"&gt;0",Data!$D$2:$D$66,"AI")</f>
        <v>0.8181818181818182</v>
      </c>
      <c r="G83">
        <f>COUNTIFS(Data!$P$2:$P$66,"&lt;"&amp;'Time to prediction (2)'!$A83,Data!$H$2:$H$66,"&lt;2000")/COUNTIFS(Data!$P$2:$P$66,"&gt;0",Data!$H$2:$H$66,"&lt;2000")</f>
        <v>0.8333333333333334</v>
      </c>
      <c r="H83">
        <f>COUNTIFS(Data!$P$2:$P$66,"&lt;"&amp;'Time to prediction (2)'!$A83,Data!$H$2:$H$66,"&gt;1999")/COUNTIFS(Data!$P$2:$P$66,"&gt;0",Data!$H$2:$H$66,"&gt;1999")</f>
        <v>0.775</v>
      </c>
      <c r="I83">
        <f t="shared" si="5"/>
        <v>0.05833333333333335</v>
      </c>
      <c r="J83">
        <f t="shared" si="3"/>
        <v>0</v>
      </c>
      <c r="K83">
        <f t="shared" si="4"/>
        <v>0</v>
      </c>
    </row>
    <row r="84" spans="1:11" ht="12.75">
      <c r="A84">
        <v>83</v>
      </c>
      <c r="B84">
        <f>COUNTIF(Data!$P$2:$P$66,"&lt;"&amp;'Time to prediction (2)'!$A84)/COUNT(Data!$P$2:$P$66)</f>
        <v>0.7931034482758621</v>
      </c>
      <c r="C84">
        <f t="shared" si="6"/>
        <v>0</v>
      </c>
      <c r="E84">
        <f>COUNTIFS(Data!$P$2:$P$66,"&lt;"&amp;'Time to prediction (2)'!$A84,Data!$D$2:$D$66,"AI")/COUNTIFS(Data!$P$2:$P$66,"&gt;0",Data!$D$2:$D$66,"AI")</f>
        <v>0.8181818181818182</v>
      </c>
      <c r="G84">
        <f>COUNTIFS(Data!$P$2:$P$66,"&lt;"&amp;'Time to prediction (2)'!$A84,Data!$H$2:$H$66,"&lt;2000")/COUNTIFS(Data!$P$2:$P$66,"&gt;0",Data!$H$2:$H$66,"&lt;2000")</f>
        <v>0.8333333333333334</v>
      </c>
      <c r="H84">
        <f>COUNTIFS(Data!$P$2:$P$66,"&lt;"&amp;'Time to prediction (2)'!$A84,Data!$H$2:$H$66,"&gt;1999")/COUNTIFS(Data!$P$2:$P$66,"&gt;0",Data!$H$2:$H$66,"&gt;1999")</f>
        <v>0.775</v>
      </c>
      <c r="I84">
        <f t="shared" si="5"/>
        <v>0.05833333333333335</v>
      </c>
      <c r="J84">
        <f t="shared" si="3"/>
        <v>0</v>
      </c>
      <c r="K84">
        <f t="shared" si="4"/>
        <v>0</v>
      </c>
    </row>
    <row r="85" spans="1:11" ht="12.75">
      <c r="A85">
        <v>84</v>
      </c>
      <c r="B85">
        <f>COUNTIF(Data!$P$2:$P$66,"&lt;"&amp;'Time to prediction (2)'!$A85)/COUNT(Data!$P$2:$P$66)</f>
        <v>0.7931034482758621</v>
      </c>
      <c r="C85">
        <f t="shared" si="6"/>
        <v>0</v>
      </c>
      <c r="E85">
        <f>COUNTIFS(Data!$P$2:$P$66,"&lt;"&amp;'Time to prediction (2)'!$A85,Data!$D$2:$D$66,"AI")/COUNTIFS(Data!$P$2:$P$66,"&gt;0",Data!$D$2:$D$66,"AI")</f>
        <v>0.8181818181818182</v>
      </c>
      <c r="G85">
        <f>COUNTIFS(Data!$P$2:$P$66,"&lt;"&amp;'Time to prediction (2)'!$A85,Data!$H$2:$H$66,"&lt;2000")/COUNTIFS(Data!$P$2:$P$66,"&gt;0",Data!$H$2:$H$66,"&lt;2000")</f>
        <v>0.8333333333333334</v>
      </c>
      <c r="H85">
        <f>COUNTIFS(Data!$P$2:$P$66,"&lt;"&amp;'Time to prediction (2)'!$A85,Data!$H$2:$H$66,"&gt;1999")/COUNTIFS(Data!$P$2:$P$66,"&gt;0",Data!$H$2:$H$66,"&gt;1999")</f>
        <v>0.775</v>
      </c>
      <c r="I85">
        <f t="shared" si="5"/>
        <v>0.05833333333333335</v>
      </c>
      <c r="J85">
        <f t="shared" si="3"/>
        <v>0</v>
      </c>
      <c r="K85">
        <f t="shared" si="4"/>
        <v>0</v>
      </c>
    </row>
    <row r="86" spans="1:11" ht="12.75">
      <c r="A86">
        <v>85</v>
      </c>
      <c r="B86">
        <f>COUNTIF(Data!$P$2:$P$66,"&lt;"&amp;'Time to prediction (2)'!$A86)/COUNT(Data!$P$2:$P$66)</f>
        <v>0.7931034482758621</v>
      </c>
      <c r="C86">
        <f t="shared" si="6"/>
        <v>0</v>
      </c>
      <c r="E86">
        <f>COUNTIFS(Data!$P$2:$P$66,"&lt;"&amp;'Time to prediction (2)'!$A86,Data!$D$2:$D$66,"AI")/COUNTIFS(Data!$P$2:$P$66,"&gt;0",Data!$D$2:$D$66,"AI")</f>
        <v>0.8181818181818182</v>
      </c>
      <c r="G86">
        <f>COUNTIFS(Data!$P$2:$P$66,"&lt;"&amp;'Time to prediction (2)'!$A86,Data!$H$2:$H$66,"&lt;2000")/COUNTIFS(Data!$P$2:$P$66,"&gt;0",Data!$H$2:$H$66,"&lt;2000")</f>
        <v>0.8333333333333334</v>
      </c>
      <c r="H86">
        <f>COUNTIFS(Data!$P$2:$P$66,"&lt;"&amp;'Time to prediction (2)'!$A86,Data!$H$2:$H$66,"&gt;1999")/COUNTIFS(Data!$P$2:$P$66,"&gt;0",Data!$H$2:$H$66,"&gt;1999")</f>
        <v>0.775</v>
      </c>
      <c r="I86">
        <f t="shared" si="5"/>
        <v>0.05833333333333335</v>
      </c>
      <c r="J86">
        <f t="shared" si="3"/>
        <v>0</v>
      </c>
      <c r="K86">
        <f t="shared" si="4"/>
        <v>0</v>
      </c>
    </row>
    <row r="87" spans="1:11" ht="12.75">
      <c r="A87">
        <v>86</v>
      </c>
      <c r="B87">
        <f>COUNTIF(Data!$P$2:$P$66,"&lt;"&amp;'Time to prediction (2)'!$A87)/COUNT(Data!$P$2:$P$66)</f>
        <v>0.7931034482758621</v>
      </c>
      <c r="C87">
        <f t="shared" si="6"/>
        <v>0</v>
      </c>
      <c r="E87">
        <f>COUNTIFS(Data!$P$2:$P$66,"&lt;"&amp;'Time to prediction (2)'!$A87,Data!$D$2:$D$66,"AI")/COUNTIFS(Data!$P$2:$P$66,"&gt;0",Data!$D$2:$D$66,"AI")</f>
        <v>0.8181818181818182</v>
      </c>
      <c r="G87">
        <f>COUNTIFS(Data!$P$2:$P$66,"&lt;"&amp;'Time to prediction (2)'!$A87,Data!$H$2:$H$66,"&lt;2000")/COUNTIFS(Data!$P$2:$P$66,"&gt;0",Data!$H$2:$H$66,"&lt;2000")</f>
        <v>0.8333333333333334</v>
      </c>
      <c r="H87">
        <f>COUNTIFS(Data!$P$2:$P$66,"&lt;"&amp;'Time to prediction (2)'!$A87,Data!$H$2:$H$66,"&gt;1999")/COUNTIFS(Data!$P$2:$P$66,"&gt;0",Data!$H$2:$H$66,"&gt;1999")</f>
        <v>0.775</v>
      </c>
      <c r="I87">
        <f t="shared" si="5"/>
        <v>0.05833333333333335</v>
      </c>
      <c r="J87">
        <f t="shared" si="3"/>
        <v>0</v>
      </c>
      <c r="K87">
        <f t="shared" si="4"/>
        <v>0</v>
      </c>
    </row>
    <row r="88" spans="1:11" ht="12.75">
      <c r="A88">
        <v>87</v>
      </c>
      <c r="B88">
        <f>COUNTIF(Data!$P$2:$P$66,"&lt;"&amp;'Time to prediction (2)'!$A88)/COUNT(Data!$P$2:$P$66)</f>
        <v>0.7931034482758621</v>
      </c>
      <c r="C88">
        <f t="shared" si="6"/>
        <v>0</v>
      </c>
      <c r="E88">
        <f>COUNTIFS(Data!$P$2:$P$66,"&lt;"&amp;'Time to prediction (2)'!$A88,Data!$D$2:$D$66,"AI")/COUNTIFS(Data!$P$2:$P$66,"&gt;0",Data!$D$2:$D$66,"AI")</f>
        <v>0.8181818181818182</v>
      </c>
      <c r="G88">
        <f>COUNTIFS(Data!$P$2:$P$66,"&lt;"&amp;'Time to prediction (2)'!$A88,Data!$H$2:$H$66,"&lt;2000")/COUNTIFS(Data!$P$2:$P$66,"&gt;0",Data!$H$2:$H$66,"&lt;2000")</f>
        <v>0.8333333333333334</v>
      </c>
      <c r="H88">
        <f>COUNTIFS(Data!$P$2:$P$66,"&lt;"&amp;'Time to prediction (2)'!$A88,Data!$H$2:$H$66,"&gt;1999")/COUNTIFS(Data!$P$2:$P$66,"&gt;0",Data!$H$2:$H$66,"&gt;1999")</f>
        <v>0.775</v>
      </c>
      <c r="I88">
        <f t="shared" si="5"/>
        <v>0.05833333333333335</v>
      </c>
      <c r="J88">
        <f t="shared" si="3"/>
        <v>0</v>
      </c>
      <c r="K88">
        <f t="shared" si="4"/>
        <v>0</v>
      </c>
    </row>
    <row r="89" spans="1:11" ht="12.75">
      <c r="A89">
        <v>88</v>
      </c>
      <c r="B89">
        <f>COUNTIF(Data!$P$2:$P$66,"&lt;"&amp;'Time to prediction (2)'!$A89)/COUNT(Data!$P$2:$P$66)</f>
        <v>0.7931034482758621</v>
      </c>
      <c r="C89">
        <f t="shared" si="6"/>
        <v>0</v>
      </c>
      <c r="E89">
        <f>COUNTIFS(Data!$P$2:$P$66,"&lt;"&amp;'Time to prediction (2)'!$A89,Data!$D$2:$D$66,"AI")/COUNTIFS(Data!$P$2:$P$66,"&gt;0",Data!$D$2:$D$66,"AI")</f>
        <v>0.8181818181818182</v>
      </c>
      <c r="G89">
        <f>COUNTIFS(Data!$P$2:$P$66,"&lt;"&amp;'Time to prediction (2)'!$A89,Data!$H$2:$H$66,"&lt;2000")/COUNTIFS(Data!$P$2:$P$66,"&gt;0",Data!$H$2:$H$66,"&lt;2000")</f>
        <v>0.8333333333333334</v>
      </c>
      <c r="H89">
        <f>COUNTIFS(Data!$P$2:$P$66,"&lt;"&amp;'Time to prediction (2)'!$A89,Data!$H$2:$H$66,"&gt;1999")/COUNTIFS(Data!$P$2:$P$66,"&gt;0",Data!$H$2:$H$66,"&gt;1999")</f>
        <v>0.775</v>
      </c>
      <c r="I89">
        <f t="shared" si="5"/>
        <v>0.05833333333333335</v>
      </c>
      <c r="J89">
        <f aca="true" t="shared" si="7" ref="J89:J152">G89-G88</f>
        <v>0</v>
      </c>
      <c r="K89">
        <f aca="true" t="shared" si="8" ref="K89:K152">H89-H88</f>
        <v>0</v>
      </c>
    </row>
    <row r="90" spans="1:11" ht="12.75">
      <c r="A90">
        <v>89</v>
      </c>
      <c r="B90">
        <f>COUNTIF(Data!$P$2:$P$66,"&lt;"&amp;'Time to prediction (2)'!$A90)/COUNT(Data!$P$2:$P$66)</f>
        <v>0.7931034482758621</v>
      </c>
      <c r="C90">
        <f t="shared" si="6"/>
        <v>0</v>
      </c>
      <c r="E90">
        <f>COUNTIFS(Data!$P$2:$P$66,"&lt;"&amp;'Time to prediction (2)'!$A90,Data!$D$2:$D$66,"AI")/COUNTIFS(Data!$P$2:$P$66,"&gt;0",Data!$D$2:$D$66,"AI")</f>
        <v>0.8181818181818182</v>
      </c>
      <c r="G90">
        <f>COUNTIFS(Data!$P$2:$P$66,"&lt;"&amp;'Time to prediction (2)'!$A90,Data!$H$2:$H$66,"&lt;2000")/COUNTIFS(Data!$P$2:$P$66,"&gt;0",Data!$H$2:$H$66,"&lt;2000")</f>
        <v>0.8333333333333334</v>
      </c>
      <c r="H90">
        <f>COUNTIFS(Data!$P$2:$P$66,"&lt;"&amp;'Time to prediction (2)'!$A90,Data!$H$2:$H$66,"&gt;1999")/COUNTIFS(Data!$P$2:$P$66,"&gt;0",Data!$H$2:$H$66,"&gt;1999")</f>
        <v>0.775</v>
      </c>
      <c r="I90">
        <f t="shared" si="5"/>
        <v>0.05833333333333335</v>
      </c>
      <c r="J90">
        <f t="shared" si="7"/>
        <v>0</v>
      </c>
      <c r="K90">
        <f t="shared" si="8"/>
        <v>0</v>
      </c>
    </row>
    <row r="91" spans="1:11" ht="12.75">
      <c r="A91">
        <v>90</v>
      </c>
      <c r="B91">
        <f>COUNTIF(Data!$P$2:$P$66,"&lt;"&amp;'Time to prediction (2)'!$A91)/COUNT(Data!$P$2:$P$66)</f>
        <v>0.7931034482758621</v>
      </c>
      <c r="C91">
        <f t="shared" si="6"/>
        <v>0</v>
      </c>
      <c r="E91">
        <f>COUNTIFS(Data!$P$2:$P$66,"&lt;"&amp;'Time to prediction (2)'!$A91,Data!$D$2:$D$66,"AI")/COUNTIFS(Data!$P$2:$P$66,"&gt;0",Data!$D$2:$D$66,"AI")</f>
        <v>0.8181818181818182</v>
      </c>
      <c r="G91">
        <f>COUNTIFS(Data!$P$2:$P$66,"&lt;"&amp;'Time to prediction (2)'!$A91,Data!$H$2:$H$66,"&lt;2000")/COUNTIFS(Data!$P$2:$P$66,"&gt;0",Data!$H$2:$H$66,"&lt;2000")</f>
        <v>0.8333333333333334</v>
      </c>
      <c r="H91">
        <f>COUNTIFS(Data!$P$2:$P$66,"&lt;"&amp;'Time to prediction (2)'!$A91,Data!$H$2:$H$66,"&gt;1999")/COUNTIFS(Data!$P$2:$P$66,"&gt;0",Data!$H$2:$H$66,"&gt;1999")</f>
        <v>0.775</v>
      </c>
      <c r="I91">
        <f t="shared" si="5"/>
        <v>0.05833333333333335</v>
      </c>
      <c r="J91">
        <f t="shared" si="7"/>
        <v>0</v>
      </c>
      <c r="K91">
        <f t="shared" si="8"/>
        <v>0</v>
      </c>
    </row>
    <row r="92" spans="1:11" ht="12.75">
      <c r="A92">
        <v>91</v>
      </c>
      <c r="B92">
        <f>COUNTIF(Data!$P$2:$P$66,"&lt;"&amp;'Time to prediction (2)'!$A92)/COUNT(Data!$P$2:$P$66)</f>
        <v>0.7931034482758621</v>
      </c>
      <c r="C92">
        <f t="shared" si="6"/>
        <v>0</v>
      </c>
      <c r="E92">
        <f>COUNTIFS(Data!$P$2:$P$66,"&lt;"&amp;'Time to prediction (2)'!$A92,Data!$D$2:$D$66,"AI")/COUNTIFS(Data!$P$2:$P$66,"&gt;0",Data!$D$2:$D$66,"AI")</f>
        <v>0.8181818181818182</v>
      </c>
      <c r="G92">
        <f>COUNTIFS(Data!$P$2:$P$66,"&lt;"&amp;'Time to prediction (2)'!$A92,Data!$H$2:$H$66,"&lt;2000")/COUNTIFS(Data!$P$2:$P$66,"&gt;0",Data!$H$2:$H$66,"&lt;2000")</f>
        <v>0.8333333333333334</v>
      </c>
      <c r="H92">
        <f>COUNTIFS(Data!$P$2:$P$66,"&lt;"&amp;'Time to prediction (2)'!$A92,Data!$H$2:$H$66,"&gt;1999")/COUNTIFS(Data!$P$2:$P$66,"&gt;0",Data!$H$2:$H$66,"&gt;1999")</f>
        <v>0.775</v>
      </c>
      <c r="I92">
        <f t="shared" si="5"/>
        <v>0.05833333333333335</v>
      </c>
      <c r="J92">
        <f t="shared" si="7"/>
        <v>0</v>
      </c>
      <c r="K92">
        <f t="shared" si="8"/>
        <v>0</v>
      </c>
    </row>
    <row r="93" spans="1:11" ht="12.75">
      <c r="A93">
        <v>92</v>
      </c>
      <c r="B93">
        <f>COUNTIF(Data!$P$2:$P$66,"&lt;"&amp;'Time to prediction (2)'!$A93)/COUNT(Data!$P$2:$P$66)</f>
        <v>0.7931034482758621</v>
      </c>
      <c r="C93">
        <f t="shared" si="6"/>
        <v>0</v>
      </c>
      <c r="E93">
        <f>COUNTIFS(Data!$P$2:$P$66,"&lt;"&amp;'Time to prediction (2)'!$A93,Data!$D$2:$D$66,"AI")/COUNTIFS(Data!$P$2:$P$66,"&gt;0",Data!$D$2:$D$66,"AI")</f>
        <v>0.8181818181818182</v>
      </c>
      <c r="G93">
        <f>COUNTIFS(Data!$P$2:$P$66,"&lt;"&amp;'Time to prediction (2)'!$A93,Data!$H$2:$H$66,"&lt;2000")/COUNTIFS(Data!$P$2:$P$66,"&gt;0",Data!$H$2:$H$66,"&lt;2000")</f>
        <v>0.8333333333333334</v>
      </c>
      <c r="H93">
        <f>COUNTIFS(Data!$P$2:$P$66,"&lt;"&amp;'Time to prediction (2)'!$A93,Data!$H$2:$H$66,"&gt;1999")/COUNTIFS(Data!$P$2:$P$66,"&gt;0",Data!$H$2:$H$66,"&gt;1999")</f>
        <v>0.775</v>
      </c>
      <c r="I93">
        <f t="shared" si="5"/>
        <v>0.05833333333333335</v>
      </c>
      <c r="J93">
        <f t="shared" si="7"/>
        <v>0</v>
      </c>
      <c r="K93">
        <f t="shared" si="8"/>
        <v>0</v>
      </c>
    </row>
    <row r="94" spans="1:11" ht="12.75">
      <c r="A94">
        <v>93</v>
      </c>
      <c r="B94">
        <f>COUNTIF(Data!$P$2:$P$66,"&lt;"&amp;'Time to prediction (2)'!$A94)/COUNT(Data!$P$2:$P$66)</f>
        <v>0.7931034482758621</v>
      </c>
      <c r="C94">
        <f t="shared" si="6"/>
        <v>0</v>
      </c>
      <c r="E94">
        <f>COUNTIFS(Data!$P$2:$P$66,"&lt;"&amp;'Time to prediction (2)'!$A94,Data!$D$2:$D$66,"AI")/COUNTIFS(Data!$P$2:$P$66,"&gt;0",Data!$D$2:$D$66,"AI")</f>
        <v>0.8181818181818182</v>
      </c>
      <c r="G94">
        <f>COUNTIFS(Data!$P$2:$P$66,"&lt;"&amp;'Time to prediction (2)'!$A94,Data!$H$2:$H$66,"&lt;2000")/COUNTIFS(Data!$P$2:$P$66,"&gt;0",Data!$H$2:$H$66,"&lt;2000")</f>
        <v>0.8333333333333334</v>
      </c>
      <c r="H94">
        <f>COUNTIFS(Data!$P$2:$P$66,"&lt;"&amp;'Time to prediction (2)'!$A94,Data!$H$2:$H$66,"&gt;1999")/COUNTIFS(Data!$P$2:$P$66,"&gt;0",Data!$H$2:$H$66,"&gt;1999")</f>
        <v>0.775</v>
      </c>
      <c r="I94">
        <f t="shared" si="5"/>
        <v>0.05833333333333335</v>
      </c>
      <c r="J94">
        <f t="shared" si="7"/>
        <v>0</v>
      </c>
      <c r="K94">
        <f t="shared" si="8"/>
        <v>0</v>
      </c>
    </row>
    <row r="95" spans="1:11" ht="12.75">
      <c r="A95">
        <v>94</v>
      </c>
      <c r="B95">
        <f>COUNTIF(Data!$P$2:$P$66,"&lt;"&amp;'Time to prediction (2)'!$A95)/COUNT(Data!$P$2:$P$66)</f>
        <v>0.8103448275862069</v>
      </c>
      <c r="C95">
        <f t="shared" si="6"/>
        <v>0.01724137931034475</v>
      </c>
      <c r="E95">
        <f>COUNTIFS(Data!$P$2:$P$66,"&lt;"&amp;'Time to prediction (2)'!$A95,Data!$D$2:$D$66,"AI")/COUNTIFS(Data!$P$2:$P$66,"&gt;0",Data!$D$2:$D$66,"AI")</f>
        <v>0.8636363636363636</v>
      </c>
      <c r="G95">
        <f>COUNTIFS(Data!$P$2:$P$66,"&lt;"&amp;'Time to prediction (2)'!$A95,Data!$H$2:$H$66,"&lt;2000")/COUNTIFS(Data!$P$2:$P$66,"&gt;0",Data!$H$2:$H$66,"&lt;2000")</f>
        <v>0.8333333333333334</v>
      </c>
      <c r="H95">
        <f>COUNTIFS(Data!$P$2:$P$66,"&lt;"&amp;'Time to prediction (2)'!$A95,Data!$H$2:$H$66,"&gt;1999")/COUNTIFS(Data!$P$2:$P$66,"&gt;0",Data!$H$2:$H$66,"&gt;1999")</f>
        <v>0.8</v>
      </c>
      <c r="I95">
        <f t="shared" si="5"/>
        <v>0.033333333333333326</v>
      </c>
      <c r="J95">
        <f t="shared" si="7"/>
        <v>0</v>
      </c>
      <c r="K95">
        <f t="shared" si="8"/>
        <v>0.025000000000000022</v>
      </c>
    </row>
    <row r="96" spans="1:11" ht="12.75">
      <c r="A96">
        <v>95</v>
      </c>
      <c r="B96">
        <f>COUNTIF(Data!$P$2:$P$66,"&lt;"&amp;'Time to prediction (2)'!$A96)/COUNT(Data!$P$2:$P$66)</f>
        <v>0.8275862068965517</v>
      </c>
      <c r="C96">
        <f t="shared" si="6"/>
        <v>0.017241379310344862</v>
      </c>
      <c r="E96">
        <f>COUNTIFS(Data!$P$2:$P$66,"&lt;"&amp;'Time to prediction (2)'!$A96,Data!$D$2:$D$66,"AI")/COUNTIFS(Data!$P$2:$P$66,"&gt;0",Data!$D$2:$D$66,"AI")</f>
        <v>0.8636363636363636</v>
      </c>
      <c r="G96">
        <f>COUNTIFS(Data!$P$2:$P$66,"&lt;"&amp;'Time to prediction (2)'!$A96,Data!$H$2:$H$66,"&lt;2000")/COUNTIFS(Data!$P$2:$P$66,"&gt;0",Data!$H$2:$H$66,"&lt;2000")</f>
        <v>0.8333333333333334</v>
      </c>
      <c r="H96">
        <f>COUNTIFS(Data!$P$2:$P$66,"&lt;"&amp;'Time to prediction (2)'!$A96,Data!$H$2:$H$66,"&gt;1999")/COUNTIFS(Data!$P$2:$P$66,"&gt;0",Data!$H$2:$H$66,"&gt;1999")</f>
        <v>0.825</v>
      </c>
      <c r="I96">
        <f t="shared" si="5"/>
        <v>0.008333333333333415</v>
      </c>
      <c r="J96">
        <f t="shared" si="7"/>
        <v>0</v>
      </c>
      <c r="K96">
        <f t="shared" si="8"/>
        <v>0.02499999999999991</v>
      </c>
    </row>
    <row r="97" spans="1:11" ht="12.75">
      <c r="A97">
        <v>96</v>
      </c>
      <c r="B97">
        <f>COUNTIF(Data!$P$2:$P$66,"&lt;"&amp;'Time to prediction (2)'!$A97)/COUNT(Data!$P$2:$P$66)</f>
        <v>0.8275862068965517</v>
      </c>
      <c r="C97">
        <f t="shared" si="6"/>
        <v>0</v>
      </c>
      <c r="E97">
        <f>COUNTIFS(Data!$P$2:$P$66,"&lt;"&amp;'Time to prediction (2)'!$A97,Data!$D$2:$D$66,"AI")/COUNTIFS(Data!$P$2:$P$66,"&gt;0",Data!$D$2:$D$66,"AI")</f>
        <v>0.8636363636363636</v>
      </c>
      <c r="G97">
        <f>COUNTIFS(Data!$P$2:$P$66,"&lt;"&amp;'Time to prediction (2)'!$A97,Data!$H$2:$H$66,"&lt;2000")/COUNTIFS(Data!$P$2:$P$66,"&gt;0",Data!$H$2:$H$66,"&lt;2000")</f>
        <v>0.8333333333333334</v>
      </c>
      <c r="H97">
        <f>COUNTIFS(Data!$P$2:$P$66,"&lt;"&amp;'Time to prediction (2)'!$A97,Data!$H$2:$H$66,"&gt;1999")/COUNTIFS(Data!$P$2:$P$66,"&gt;0",Data!$H$2:$H$66,"&gt;1999")</f>
        <v>0.825</v>
      </c>
      <c r="I97">
        <f t="shared" si="5"/>
        <v>0.008333333333333415</v>
      </c>
      <c r="J97">
        <f t="shared" si="7"/>
        <v>0</v>
      </c>
      <c r="K97">
        <f t="shared" si="8"/>
        <v>0</v>
      </c>
    </row>
    <row r="98" spans="1:11" ht="12.75">
      <c r="A98">
        <v>97</v>
      </c>
      <c r="B98">
        <f>COUNTIF(Data!$P$2:$P$66,"&lt;"&amp;'Time to prediction (2)'!$A98)/COUNT(Data!$P$2:$P$66)</f>
        <v>0.8275862068965517</v>
      </c>
      <c r="C98">
        <f t="shared" si="6"/>
        <v>0</v>
      </c>
      <c r="E98">
        <f>COUNTIFS(Data!$P$2:$P$66,"&lt;"&amp;'Time to prediction (2)'!$A98,Data!$D$2:$D$66,"AI")/COUNTIFS(Data!$P$2:$P$66,"&gt;0",Data!$D$2:$D$66,"AI")</f>
        <v>0.8636363636363636</v>
      </c>
      <c r="G98">
        <f>COUNTIFS(Data!$P$2:$P$66,"&lt;"&amp;'Time to prediction (2)'!$A98,Data!$H$2:$H$66,"&lt;2000")/COUNTIFS(Data!$P$2:$P$66,"&gt;0",Data!$H$2:$H$66,"&lt;2000")</f>
        <v>0.8333333333333334</v>
      </c>
      <c r="H98">
        <f>COUNTIFS(Data!$P$2:$P$66,"&lt;"&amp;'Time to prediction (2)'!$A98,Data!$H$2:$H$66,"&gt;1999")/COUNTIFS(Data!$P$2:$P$66,"&gt;0",Data!$H$2:$H$66,"&gt;1999")</f>
        <v>0.825</v>
      </c>
      <c r="I98">
        <f t="shared" si="5"/>
        <v>0.008333333333333415</v>
      </c>
      <c r="J98">
        <f t="shared" si="7"/>
        <v>0</v>
      </c>
      <c r="K98">
        <f t="shared" si="8"/>
        <v>0</v>
      </c>
    </row>
    <row r="99" spans="1:11" ht="12.75">
      <c r="A99">
        <v>98</v>
      </c>
      <c r="B99">
        <f>COUNTIF(Data!$P$2:$P$66,"&lt;"&amp;'Time to prediction (2)'!$A99)/COUNT(Data!$P$2:$P$66)</f>
        <v>0.8275862068965517</v>
      </c>
      <c r="C99">
        <f t="shared" si="6"/>
        <v>0</v>
      </c>
      <c r="E99">
        <f>COUNTIFS(Data!$P$2:$P$66,"&lt;"&amp;'Time to prediction (2)'!$A99,Data!$D$2:$D$66,"AI")/COUNTIFS(Data!$P$2:$P$66,"&gt;0",Data!$D$2:$D$66,"AI")</f>
        <v>0.8636363636363636</v>
      </c>
      <c r="G99">
        <f>COUNTIFS(Data!$P$2:$P$66,"&lt;"&amp;'Time to prediction (2)'!$A99,Data!$H$2:$H$66,"&lt;2000")/COUNTIFS(Data!$P$2:$P$66,"&gt;0",Data!$H$2:$H$66,"&lt;2000")</f>
        <v>0.8333333333333334</v>
      </c>
      <c r="H99">
        <f>COUNTIFS(Data!$P$2:$P$66,"&lt;"&amp;'Time to prediction (2)'!$A99,Data!$H$2:$H$66,"&gt;1999")/COUNTIFS(Data!$P$2:$P$66,"&gt;0",Data!$H$2:$H$66,"&gt;1999")</f>
        <v>0.825</v>
      </c>
      <c r="I99">
        <f t="shared" si="5"/>
        <v>0.008333333333333415</v>
      </c>
      <c r="J99">
        <f t="shared" si="7"/>
        <v>0</v>
      </c>
      <c r="K99">
        <f t="shared" si="8"/>
        <v>0</v>
      </c>
    </row>
    <row r="100" spans="1:11" ht="12.75">
      <c r="A100">
        <v>99</v>
      </c>
      <c r="B100">
        <f>COUNTIF(Data!$P$2:$P$66,"&lt;"&amp;'Time to prediction (2)'!$A100)/COUNT(Data!$P$2:$P$66)</f>
        <v>0.8275862068965517</v>
      </c>
      <c r="C100">
        <f t="shared" si="6"/>
        <v>0</v>
      </c>
      <c r="E100">
        <f>COUNTIFS(Data!$P$2:$P$66,"&lt;"&amp;'Time to prediction (2)'!$A100,Data!$D$2:$D$66,"AI")/COUNTIFS(Data!$P$2:$P$66,"&gt;0",Data!$D$2:$D$66,"AI")</f>
        <v>0.8636363636363636</v>
      </c>
      <c r="G100">
        <f>COUNTIFS(Data!$P$2:$P$66,"&lt;"&amp;'Time to prediction (2)'!$A100,Data!$H$2:$H$66,"&lt;2000")/COUNTIFS(Data!$P$2:$P$66,"&gt;0",Data!$H$2:$H$66,"&lt;2000")</f>
        <v>0.8333333333333334</v>
      </c>
      <c r="H100">
        <f>COUNTIFS(Data!$P$2:$P$66,"&lt;"&amp;'Time to prediction (2)'!$A100,Data!$H$2:$H$66,"&gt;1999")/COUNTIFS(Data!$P$2:$P$66,"&gt;0",Data!$H$2:$H$66,"&gt;1999")</f>
        <v>0.825</v>
      </c>
      <c r="I100">
        <f t="shared" si="5"/>
        <v>0.008333333333333415</v>
      </c>
      <c r="J100">
        <f t="shared" si="7"/>
        <v>0</v>
      </c>
      <c r="K100">
        <f t="shared" si="8"/>
        <v>0</v>
      </c>
    </row>
    <row r="101" spans="1:11" ht="12.75">
      <c r="A101">
        <v>100</v>
      </c>
      <c r="B101">
        <f>COUNTIF(Data!$P$2:$P$66,"&lt;"&amp;'Time to prediction (2)'!$A101)/COUNT(Data!$P$2:$P$66)</f>
        <v>0.8275862068965517</v>
      </c>
      <c r="C101">
        <f t="shared" si="6"/>
        <v>0</v>
      </c>
      <c r="E101">
        <f>COUNTIFS(Data!$P$2:$P$66,"&lt;"&amp;'Time to prediction (2)'!$A101,Data!$D$2:$D$66,"AI")/COUNTIFS(Data!$P$2:$P$66,"&gt;0",Data!$D$2:$D$66,"AI")</f>
        <v>0.8636363636363636</v>
      </c>
      <c r="G101">
        <f>COUNTIFS(Data!$P$2:$P$66,"&lt;"&amp;'Time to prediction (2)'!$A101,Data!$H$2:$H$66,"&lt;2000")/COUNTIFS(Data!$P$2:$P$66,"&gt;0",Data!$H$2:$H$66,"&lt;2000")</f>
        <v>0.8333333333333334</v>
      </c>
      <c r="H101">
        <f>COUNTIFS(Data!$P$2:$P$66,"&lt;"&amp;'Time to prediction (2)'!$A101,Data!$H$2:$H$66,"&gt;1999")/COUNTIFS(Data!$P$2:$P$66,"&gt;0",Data!$H$2:$H$66,"&gt;1999")</f>
        <v>0.825</v>
      </c>
      <c r="I101">
        <f t="shared" si="5"/>
        <v>0.008333333333333415</v>
      </c>
      <c r="J101">
        <f t="shared" si="7"/>
        <v>0</v>
      </c>
      <c r="K101">
        <f t="shared" si="8"/>
        <v>0</v>
      </c>
    </row>
    <row r="102" spans="1:11" ht="12.75">
      <c r="A102">
        <v>101</v>
      </c>
      <c r="B102">
        <f>COUNTIF(Data!$P$2:$P$66,"&lt;"&amp;'Time to prediction (2)'!$A102)/COUNT(Data!$P$2:$P$66)</f>
        <v>0.896551724137931</v>
      </c>
      <c r="C102">
        <f t="shared" si="6"/>
        <v>0.06896551724137934</v>
      </c>
      <c r="E102">
        <f>COUNTIFS(Data!$P$2:$P$66,"&lt;"&amp;'Time to prediction (2)'!$A102,Data!$D$2:$D$66,"AI")/COUNTIFS(Data!$P$2:$P$66,"&gt;0",Data!$D$2:$D$66,"AI")</f>
        <v>0.9545454545454546</v>
      </c>
      <c r="G102">
        <f>COUNTIFS(Data!$P$2:$P$66,"&lt;"&amp;'Time to prediction (2)'!$A102,Data!$H$2:$H$66,"&lt;2000")/COUNTIFS(Data!$P$2:$P$66,"&gt;0",Data!$H$2:$H$66,"&lt;2000")</f>
        <v>0.8333333333333334</v>
      </c>
      <c r="H102">
        <f>COUNTIFS(Data!$P$2:$P$66,"&lt;"&amp;'Time to prediction (2)'!$A102,Data!$H$2:$H$66,"&gt;1999")/COUNTIFS(Data!$P$2:$P$66,"&gt;0",Data!$H$2:$H$66,"&gt;1999")</f>
        <v>0.925</v>
      </c>
      <c r="I102">
        <f t="shared" si="5"/>
        <v>0.09166666666666667</v>
      </c>
      <c r="J102">
        <f t="shared" si="7"/>
        <v>0</v>
      </c>
      <c r="K102">
        <f t="shared" si="8"/>
        <v>0.10000000000000009</v>
      </c>
    </row>
    <row r="103" spans="1:11" ht="12.75">
      <c r="A103">
        <v>102</v>
      </c>
      <c r="B103">
        <f>COUNTIF(Data!$P$2:$P$66,"&lt;"&amp;'Time to prediction (2)'!$A103)/COUNT(Data!$P$2:$P$66)</f>
        <v>0.896551724137931</v>
      </c>
      <c r="C103">
        <f t="shared" si="6"/>
        <v>0</v>
      </c>
      <c r="E103">
        <f>COUNTIFS(Data!$P$2:$P$66,"&lt;"&amp;'Time to prediction (2)'!$A103,Data!$D$2:$D$66,"AI")/COUNTIFS(Data!$P$2:$P$66,"&gt;0",Data!$D$2:$D$66,"AI")</f>
        <v>0.9545454545454546</v>
      </c>
      <c r="G103">
        <f>COUNTIFS(Data!$P$2:$P$66,"&lt;"&amp;'Time to prediction (2)'!$A103,Data!$H$2:$H$66,"&lt;2000")/COUNTIFS(Data!$P$2:$P$66,"&gt;0",Data!$H$2:$H$66,"&lt;2000")</f>
        <v>0.8333333333333334</v>
      </c>
      <c r="H103">
        <f>COUNTIFS(Data!$P$2:$P$66,"&lt;"&amp;'Time to prediction (2)'!$A103,Data!$H$2:$H$66,"&gt;1999")/COUNTIFS(Data!$P$2:$P$66,"&gt;0",Data!$H$2:$H$66,"&gt;1999")</f>
        <v>0.925</v>
      </c>
      <c r="I103">
        <f t="shared" si="5"/>
        <v>0.09166666666666667</v>
      </c>
      <c r="J103">
        <f t="shared" si="7"/>
        <v>0</v>
      </c>
      <c r="K103">
        <f t="shared" si="8"/>
        <v>0</v>
      </c>
    </row>
    <row r="104" spans="1:11" ht="12.75">
      <c r="A104">
        <v>103</v>
      </c>
      <c r="B104">
        <f>COUNTIF(Data!$P$2:$P$66,"&lt;"&amp;'Time to prediction (2)'!$A104)/COUNT(Data!$P$2:$P$66)</f>
        <v>0.896551724137931</v>
      </c>
      <c r="C104">
        <f t="shared" si="6"/>
        <v>0</v>
      </c>
      <c r="E104">
        <f>COUNTIFS(Data!$P$2:$P$66,"&lt;"&amp;'Time to prediction (2)'!$A104,Data!$D$2:$D$66,"AI")/COUNTIFS(Data!$P$2:$P$66,"&gt;0",Data!$D$2:$D$66,"AI")</f>
        <v>0.9545454545454546</v>
      </c>
      <c r="G104">
        <f>COUNTIFS(Data!$P$2:$P$66,"&lt;"&amp;'Time to prediction (2)'!$A104,Data!$H$2:$H$66,"&lt;2000")/COUNTIFS(Data!$P$2:$P$66,"&gt;0",Data!$H$2:$H$66,"&lt;2000")</f>
        <v>0.8333333333333334</v>
      </c>
      <c r="H104">
        <f>COUNTIFS(Data!$P$2:$P$66,"&lt;"&amp;'Time to prediction (2)'!$A104,Data!$H$2:$H$66,"&gt;1999")/COUNTIFS(Data!$P$2:$P$66,"&gt;0",Data!$H$2:$H$66,"&gt;1999")</f>
        <v>0.925</v>
      </c>
      <c r="I104">
        <f t="shared" si="5"/>
        <v>0.09166666666666667</v>
      </c>
      <c r="J104">
        <f t="shared" si="7"/>
        <v>0</v>
      </c>
      <c r="K104">
        <f t="shared" si="8"/>
        <v>0</v>
      </c>
    </row>
    <row r="105" spans="1:11" ht="12.75">
      <c r="A105">
        <v>104</v>
      </c>
      <c r="B105">
        <f>COUNTIF(Data!$P$2:$P$66,"&lt;"&amp;'Time to prediction (2)'!$A105)/COUNT(Data!$P$2:$P$66)</f>
        <v>0.896551724137931</v>
      </c>
      <c r="C105">
        <f t="shared" si="6"/>
        <v>0</v>
      </c>
      <c r="E105">
        <f>COUNTIFS(Data!$P$2:$P$66,"&lt;"&amp;'Time to prediction (2)'!$A105,Data!$D$2:$D$66,"AI")/COUNTIFS(Data!$P$2:$P$66,"&gt;0",Data!$D$2:$D$66,"AI")</f>
        <v>0.9545454545454546</v>
      </c>
      <c r="G105">
        <f>COUNTIFS(Data!$P$2:$P$66,"&lt;"&amp;'Time to prediction (2)'!$A105,Data!$H$2:$H$66,"&lt;2000")/COUNTIFS(Data!$P$2:$P$66,"&gt;0",Data!$H$2:$H$66,"&lt;2000")</f>
        <v>0.8333333333333334</v>
      </c>
      <c r="H105">
        <f>COUNTIFS(Data!$P$2:$P$66,"&lt;"&amp;'Time to prediction (2)'!$A105,Data!$H$2:$H$66,"&gt;1999")/COUNTIFS(Data!$P$2:$P$66,"&gt;0",Data!$H$2:$H$66,"&gt;1999")</f>
        <v>0.925</v>
      </c>
      <c r="I105">
        <f t="shared" si="5"/>
        <v>0.09166666666666667</v>
      </c>
      <c r="J105">
        <f t="shared" si="7"/>
        <v>0</v>
      </c>
      <c r="K105">
        <f t="shared" si="8"/>
        <v>0</v>
      </c>
    </row>
    <row r="106" spans="1:11" ht="12.75">
      <c r="A106">
        <v>105</v>
      </c>
      <c r="B106">
        <f>COUNTIF(Data!$P$2:$P$66,"&lt;"&amp;'Time to prediction (2)'!$A106)/COUNT(Data!$P$2:$P$66)</f>
        <v>0.896551724137931</v>
      </c>
      <c r="C106">
        <f t="shared" si="6"/>
        <v>0</v>
      </c>
      <c r="E106">
        <f>COUNTIFS(Data!$P$2:$P$66,"&lt;"&amp;'Time to prediction (2)'!$A106,Data!$D$2:$D$66,"AI")/COUNTIFS(Data!$P$2:$P$66,"&gt;0",Data!$D$2:$D$66,"AI")</f>
        <v>0.9545454545454546</v>
      </c>
      <c r="G106">
        <f>COUNTIFS(Data!$P$2:$P$66,"&lt;"&amp;'Time to prediction (2)'!$A106,Data!$H$2:$H$66,"&lt;2000")/COUNTIFS(Data!$P$2:$P$66,"&gt;0",Data!$H$2:$H$66,"&lt;2000")</f>
        <v>0.8333333333333334</v>
      </c>
      <c r="H106">
        <f>COUNTIFS(Data!$P$2:$P$66,"&lt;"&amp;'Time to prediction (2)'!$A106,Data!$H$2:$H$66,"&gt;1999")/COUNTIFS(Data!$P$2:$P$66,"&gt;0",Data!$H$2:$H$66,"&gt;1999")</f>
        <v>0.925</v>
      </c>
      <c r="I106">
        <f t="shared" si="5"/>
        <v>0.09166666666666667</v>
      </c>
      <c r="J106">
        <f t="shared" si="7"/>
        <v>0</v>
      </c>
      <c r="K106">
        <f t="shared" si="8"/>
        <v>0</v>
      </c>
    </row>
    <row r="107" spans="1:11" ht="12.75">
      <c r="A107">
        <v>106</v>
      </c>
      <c r="B107">
        <f>COUNTIF(Data!$P$2:$P$66,"&lt;"&amp;'Time to prediction (2)'!$A107)/COUNT(Data!$P$2:$P$66)</f>
        <v>0.896551724137931</v>
      </c>
      <c r="C107">
        <f t="shared" si="6"/>
        <v>0</v>
      </c>
      <c r="E107">
        <f>COUNTIFS(Data!$P$2:$P$66,"&lt;"&amp;'Time to prediction (2)'!$A107,Data!$D$2:$D$66,"AI")/COUNTIFS(Data!$P$2:$P$66,"&gt;0",Data!$D$2:$D$66,"AI")</f>
        <v>0.9545454545454546</v>
      </c>
      <c r="G107">
        <f>COUNTIFS(Data!$P$2:$P$66,"&lt;"&amp;'Time to prediction (2)'!$A107,Data!$H$2:$H$66,"&lt;2000")/COUNTIFS(Data!$P$2:$P$66,"&gt;0",Data!$H$2:$H$66,"&lt;2000")</f>
        <v>0.8333333333333334</v>
      </c>
      <c r="H107">
        <f>COUNTIFS(Data!$P$2:$P$66,"&lt;"&amp;'Time to prediction (2)'!$A107,Data!$H$2:$H$66,"&gt;1999")/COUNTIFS(Data!$P$2:$P$66,"&gt;0",Data!$H$2:$H$66,"&gt;1999")</f>
        <v>0.925</v>
      </c>
      <c r="I107">
        <f t="shared" si="5"/>
        <v>0.09166666666666667</v>
      </c>
      <c r="J107">
        <f t="shared" si="7"/>
        <v>0</v>
      </c>
      <c r="K107">
        <f t="shared" si="8"/>
        <v>0</v>
      </c>
    </row>
    <row r="108" spans="1:11" ht="12.75">
      <c r="A108">
        <v>107</v>
      </c>
      <c r="B108">
        <f>COUNTIF(Data!$P$2:$P$66,"&lt;"&amp;'Time to prediction (2)'!$A108)/COUNT(Data!$P$2:$P$66)</f>
        <v>0.896551724137931</v>
      </c>
      <c r="C108">
        <f t="shared" si="6"/>
        <v>0</v>
      </c>
      <c r="E108">
        <f>COUNTIFS(Data!$P$2:$P$66,"&lt;"&amp;'Time to prediction (2)'!$A108,Data!$D$2:$D$66,"AI")/COUNTIFS(Data!$P$2:$P$66,"&gt;0",Data!$D$2:$D$66,"AI")</f>
        <v>0.9545454545454546</v>
      </c>
      <c r="G108">
        <f>COUNTIFS(Data!$P$2:$P$66,"&lt;"&amp;'Time to prediction (2)'!$A108,Data!$H$2:$H$66,"&lt;2000")/COUNTIFS(Data!$P$2:$P$66,"&gt;0",Data!$H$2:$H$66,"&lt;2000")</f>
        <v>0.8333333333333334</v>
      </c>
      <c r="H108">
        <f>COUNTIFS(Data!$P$2:$P$66,"&lt;"&amp;'Time to prediction (2)'!$A108,Data!$H$2:$H$66,"&gt;1999")/COUNTIFS(Data!$P$2:$P$66,"&gt;0",Data!$H$2:$H$66,"&gt;1999")</f>
        <v>0.925</v>
      </c>
      <c r="I108">
        <f t="shared" si="5"/>
        <v>0.09166666666666667</v>
      </c>
      <c r="J108">
        <f t="shared" si="7"/>
        <v>0</v>
      </c>
      <c r="K108">
        <f t="shared" si="8"/>
        <v>0</v>
      </c>
    </row>
    <row r="109" spans="1:11" ht="12.75">
      <c r="A109">
        <v>108</v>
      </c>
      <c r="B109">
        <f>COUNTIF(Data!$P$2:$P$66,"&lt;"&amp;'Time to prediction (2)'!$A109)/COUNT(Data!$P$2:$P$66)</f>
        <v>0.896551724137931</v>
      </c>
      <c r="C109">
        <f t="shared" si="6"/>
        <v>0</v>
      </c>
      <c r="E109">
        <f>COUNTIFS(Data!$P$2:$P$66,"&lt;"&amp;'Time to prediction (2)'!$A109,Data!$D$2:$D$66,"AI")/COUNTIFS(Data!$P$2:$P$66,"&gt;0",Data!$D$2:$D$66,"AI")</f>
        <v>0.9545454545454546</v>
      </c>
      <c r="G109">
        <f>COUNTIFS(Data!$P$2:$P$66,"&lt;"&amp;'Time to prediction (2)'!$A109,Data!$H$2:$H$66,"&lt;2000")/COUNTIFS(Data!$P$2:$P$66,"&gt;0",Data!$H$2:$H$66,"&lt;2000")</f>
        <v>0.8333333333333334</v>
      </c>
      <c r="H109">
        <f>COUNTIFS(Data!$P$2:$P$66,"&lt;"&amp;'Time to prediction (2)'!$A109,Data!$H$2:$H$66,"&gt;1999")/COUNTIFS(Data!$P$2:$P$66,"&gt;0",Data!$H$2:$H$66,"&gt;1999")</f>
        <v>0.925</v>
      </c>
      <c r="I109">
        <f t="shared" si="5"/>
        <v>0.09166666666666667</v>
      </c>
      <c r="J109">
        <f t="shared" si="7"/>
        <v>0</v>
      </c>
      <c r="K109">
        <f t="shared" si="8"/>
        <v>0</v>
      </c>
    </row>
    <row r="110" spans="1:11" ht="12.75">
      <c r="A110">
        <v>109</v>
      </c>
      <c r="B110">
        <f>COUNTIF(Data!$P$2:$P$66,"&lt;"&amp;'Time to prediction (2)'!$A110)/COUNT(Data!$P$2:$P$66)</f>
        <v>0.896551724137931</v>
      </c>
      <c r="C110">
        <f t="shared" si="6"/>
        <v>0</v>
      </c>
      <c r="E110">
        <f>COUNTIFS(Data!$P$2:$P$66,"&lt;"&amp;'Time to prediction (2)'!$A110,Data!$D$2:$D$66,"AI")/COUNTIFS(Data!$P$2:$P$66,"&gt;0",Data!$D$2:$D$66,"AI")</f>
        <v>0.9545454545454546</v>
      </c>
      <c r="G110">
        <f>COUNTIFS(Data!$P$2:$P$66,"&lt;"&amp;'Time to prediction (2)'!$A110,Data!$H$2:$H$66,"&lt;2000")/COUNTIFS(Data!$P$2:$P$66,"&gt;0",Data!$H$2:$H$66,"&lt;2000")</f>
        <v>0.8333333333333334</v>
      </c>
      <c r="H110">
        <f>COUNTIFS(Data!$P$2:$P$66,"&lt;"&amp;'Time to prediction (2)'!$A110,Data!$H$2:$H$66,"&gt;1999")/COUNTIFS(Data!$P$2:$P$66,"&gt;0",Data!$H$2:$H$66,"&gt;1999")</f>
        <v>0.925</v>
      </c>
      <c r="I110">
        <f t="shared" si="5"/>
        <v>0.09166666666666667</v>
      </c>
      <c r="J110">
        <f t="shared" si="7"/>
        <v>0</v>
      </c>
      <c r="K110">
        <f t="shared" si="8"/>
        <v>0</v>
      </c>
    </row>
    <row r="111" spans="1:11" ht="12.75">
      <c r="A111">
        <v>110</v>
      </c>
      <c r="B111">
        <f>COUNTIF(Data!$P$2:$P$66,"&lt;"&amp;'Time to prediction (2)'!$A111)/COUNT(Data!$P$2:$P$66)</f>
        <v>0.896551724137931</v>
      </c>
      <c r="C111">
        <f t="shared" si="6"/>
        <v>0</v>
      </c>
      <c r="E111">
        <f>COUNTIFS(Data!$P$2:$P$66,"&lt;"&amp;'Time to prediction (2)'!$A111,Data!$D$2:$D$66,"AI")/COUNTIFS(Data!$P$2:$P$66,"&gt;0",Data!$D$2:$D$66,"AI")</f>
        <v>0.9545454545454546</v>
      </c>
      <c r="G111">
        <f>COUNTIFS(Data!$P$2:$P$66,"&lt;"&amp;'Time to prediction (2)'!$A111,Data!$H$2:$H$66,"&lt;2000")/COUNTIFS(Data!$P$2:$P$66,"&gt;0",Data!$H$2:$H$66,"&lt;2000")</f>
        <v>0.8333333333333334</v>
      </c>
      <c r="H111">
        <f>COUNTIFS(Data!$P$2:$P$66,"&lt;"&amp;'Time to prediction (2)'!$A111,Data!$H$2:$H$66,"&gt;1999")/COUNTIFS(Data!$P$2:$P$66,"&gt;0",Data!$H$2:$H$66,"&gt;1999")</f>
        <v>0.925</v>
      </c>
      <c r="I111">
        <f t="shared" si="5"/>
        <v>0.09166666666666667</v>
      </c>
      <c r="J111">
        <f t="shared" si="7"/>
        <v>0</v>
      </c>
      <c r="K111">
        <f t="shared" si="8"/>
        <v>0</v>
      </c>
    </row>
    <row r="112" spans="1:11" ht="12.75">
      <c r="A112">
        <v>111</v>
      </c>
      <c r="B112">
        <f>COUNTIF(Data!$P$2:$P$66,"&lt;"&amp;'Time to prediction (2)'!$A112)/COUNT(Data!$P$2:$P$66)</f>
        <v>0.9137931034482759</v>
      </c>
      <c r="C112">
        <f t="shared" si="6"/>
        <v>0.017241379310344862</v>
      </c>
      <c r="E112">
        <f>COUNTIFS(Data!$P$2:$P$66,"&lt;"&amp;'Time to prediction (2)'!$A112,Data!$D$2:$D$66,"AI")/COUNTIFS(Data!$P$2:$P$66,"&gt;0",Data!$D$2:$D$66,"AI")</f>
        <v>0.9545454545454546</v>
      </c>
      <c r="G112">
        <f>COUNTIFS(Data!$P$2:$P$66,"&lt;"&amp;'Time to prediction (2)'!$A112,Data!$H$2:$H$66,"&lt;2000")/COUNTIFS(Data!$P$2:$P$66,"&gt;0",Data!$H$2:$H$66,"&lt;2000")</f>
        <v>0.8888888888888888</v>
      </c>
      <c r="H112">
        <f>COUNTIFS(Data!$P$2:$P$66,"&lt;"&amp;'Time to prediction (2)'!$A112,Data!$H$2:$H$66,"&gt;1999")/COUNTIFS(Data!$P$2:$P$66,"&gt;0",Data!$H$2:$H$66,"&gt;1999")</f>
        <v>0.925</v>
      </c>
      <c r="I112">
        <f t="shared" si="5"/>
        <v>0.036111111111111205</v>
      </c>
      <c r="J112">
        <f t="shared" si="7"/>
        <v>0.05555555555555547</v>
      </c>
      <c r="K112">
        <f t="shared" si="8"/>
        <v>0</v>
      </c>
    </row>
    <row r="113" spans="1:11" ht="12.75">
      <c r="A113">
        <v>112</v>
      </c>
      <c r="B113">
        <f>COUNTIF(Data!$P$2:$P$66,"&lt;"&amp;'Time to prediction (2)'!$A113)/COUNT(Data!$P$2:$P$66)</f>
        <v>0.9137931034482759</v>
      </c>
      <c r="C113">
        <f t="shared" si="6"/>
        <v>0</v>
      </c>
      <c r="E113">
        <f>COUNTIFS(Data!$P$2:$P$66,"&lt;"&amp;'Time to prediction (2)'!$A113,Data!$D$2:$D$66,"AI")/COUNTIFS(Data!$P$2:$P$66,"&gt;0",Data!$D$2:$D$66,"AI")</f>
        <v>0.9545454545454546</v>
      </c>
      <c r="G113">
        <f>COUNTIFS(Data!$P$2:$P$66,"&lt;"&amp;'Time to prediction (2)'!$A113,Data!$H$2:$H$66,"&lt;2000")/COUNTIFS(Data!$P$2:$P$66,"&gt;0",Data!$H$2:$H$66,"&lt;2000")</f>
        <v>0.8888888888888888</v>
      </c>
      <c r="H113">
        <f>COUNTIFS(Data!$P$2:$P$66,"&lt;"&amp;'Time to prediction (2)'!$A113,Data!$H$2:$H$66,"&gt;1999")/COUNTIFS(Data!$P$2:$P$66,"&gt;0",Data!$H$2:$H$66,"&gt;1999")</f>
        <v>0.925</v>
      </c>
      <c r="I113">
        <f t="shared" si="5"/>
        <v>0.036111111111111205</v>
      </c>
      <c r="J113">
        <f t="shared" si="7"/>
        <v>0</v>
      </c>
      <c r="K113">
        <f t="shared" si="8"/>
        <v>0</v>
      </c>
    </row>
    <row r="114" spans="1:11" ht="12.75">
      <c r="A114">
        <v>113</v>
      </c>
      <c r="B114">
        <f>COUNTIF(Data!$P$2:$P$66,"&lt;"&amp;'Time to prediction (2)'!$A114)/COUNT(Data!$P$2:$P$66)</f>
        <v>0.9137931034482759</v>
      </c>
      <c r="C114">
        <f t="shared" si="6"/>
        <v>0</v>
      </c>
      <c r="E114">
        <f>COUNTIFS(Data!$P$2:$P$66,"&lt;"&amp;'Time to prediction (2)'!$A114,Data!$D$2:$D$66,"AI")/COUNTIFS(Data!$P$2:$P$66,"&gt;0",Data!$D$2:$D$66,"AI")</f>
        <v>0.9545454545454546</v>
      </c>
      <c r="G114">
        <f>COUNTIFS(Data!$P$2:$P$66,"&lt;"&amp;'Time to prediction (2)'!$A114,Data!$H$2:$H$66,"&lt;2000")/COUNTIFS(Data!$P$2:$P$66,"&gt;0",Data!$H$2:$H$66,"&lt;2000")</f>
        <v>0.8888888888888888</v>
      </c>
      <c r="H114">
        <f>COUNTIFS(Data!$P$2:$P$66,"&lt;"&amp;'Time to prediction (2)'!$A114,Data!$H$2:$H$66,"&gt;1999")/COUNTIFS(Data!$P$2:$P$66,"&gt;0",Data!$H$2:$H$66,"&gt;1999")</f>
        <v>0.925</v>
      </c>
      <c r="I114">
        <f t="shared" si="5"/>
        <v>0.036111111111111205</v>
      </c>
      <c r="J114">
        <f t="shared" si="7"/>
        <v>0</v>
      </c>
      <c r="K114">
        <f t="shared" si="8"/>
        <v>0</v>
      </c>
    </row>
    <row r="115" spans="1:11" ht="12.75">
      <c r="A115">
        <v>114</v>
      </c>
      <c r="B115">
        <f>COUNTIF(Data!$P$2:$P$66,"&lt;"&amp;'Time to prediction (2)'!$A115)/COUNT(Data!$P$2:$P$66)</f>
        <v>0.9137931034482759</v>
      </c>
      <c r="C115">
        <f t="shared" si="6"/>
        <v>0</v>
      </c>
      <c r="E115">
        <f>COUNTIFS(Data!$P$2:$P$66,"&lt;"&amp;'Time to prediction (2)'!$A115,Data!$D$2:$D$66,"AI")/COUNTIFS(Data!$P$2:$P$66,"&gt;0",Data!$D$2:$D$66,"AI")</f>
        <v>0.9545454545454546</v>
      </c>
      <c r="G115">
        <f>COUNTIFS(Data!$P$2:$P$66,"&lt;"&amp;'Time to prediction (2)'!$A115,Data!$H$2:$H$66,"&lt;2000")/COUNTIFS(Data!$P$2:$P$66,"&gt;0",Data!$H$2:$H$66,"&lt;2000")</f>
        <v>0.8888888888888888</v>
      </c>
      <c r="H115">
        <f>COUNTIFS(Data!$P$2:$P$66,"&lt;"&amp;'Time to prediction (2)'!$A115,Data!$H$2:$H$66,"&gt;1999")/COUNTIFS(Data!$P$2:$P$66,"&gt;0",Data!$H$2:$H$66,"&gt;1999")</f>
        <v>0.925</v>
      </c>
      <c r="I115">
        <f t="shared" si="5"/>
        <v>0.036111111111111205</v>
      </c>
      <c r="J115">
        <f t="shared" si="7"/>
        <v>0</v>
      </c>
      <c r="K115">
        <f t="shared" si="8"/>
        <v>0</v>
      </c>
    </row>
    <row r="116" spans="1:11" ht="12.75">
      <c r="A116">
        <v>115</v>
      </c>
      <c r="B116">
        <f>COUNTIF(Data!$P$2:$P$66,"&lt;"&amp;'Time to prediction (2)'!$A116)/COUNT(Data!$P$2:$P$66)</f>
        <v>0.9137931034482759</v>
      </c>
      <c r="C116">
        <f t="shared" si="6"/>
        <v>0</v>
      </c>
      <c r="E116">
        <f>COUNTIFS(Data!$P$2:$P$66,"&lt;"&amp;'Time to prediction (2)'!$A116,Data!$D$2:$D$66,"AI")/COUNTIFS(Data!$P$2:$P$66,"&gt;0",Data!$D$2:$D$66,"AI")</f>
        <v>0.9545454545454546</v>
      </c>
      <c r="G116">
        <f>COUNTIFS(Data!$P$2:$P$66,"&lt;"&amp;'Time to prediction (2)'!$A116,Data!$H$2:$H$66,"&lt;2000")/COUNTIFS(Data!$P$2:$P$66,"&gt;0",Data!$H$2:$H$66,"&lt;2000")</f>
        <v>0.8888888888888888</v>
      </c>
      <c r="H116">
        <f>COUNTIFS(Data!$P$2:$P$66,"&lt;"&amp;'Time to prediction (2)'!$A116,Data!$H$2:$H$66,"&gt;1999")/COUNTIFS(Data!$P$2:$P$66,"&gt;0",Data!$H$2:$H$66,"&gt;1999")</f>
        <v>0.925</v>
      </c>
      <c r="I116">
        <f t="shared" si="5"/>
        <v>0.036111111111111205</v>
      </c>
      <c r="J116">
        <f t="shared" si="7"/>
        <v>0</v>
      </c>
      <c r="K116">
        <f t="shared" si="8"/>
        <v>0</v>
      </c>
    </row>
    <row r="117" spans="1:11" ht="12.75">
      <c r="A117">
        <v>116</v>
      </c>
      <c r="B117">
        <f>COUNTIF(Data!$P$2:$P$66,"&lt;"&amp;'Time to prediction (2)'!$A117)/COUNT(Data!$P$2:$P$66)</f>
        <v>0.9137931034482759</v>
      </c>
      <c r="C117">
        <f t="shared" si="6"/>
        <v>0</v>
      </c>
      <c r="E117">
        <f>COUNTIFS(Data!$P$2:$P$66,"&lt;"&amp;'Time to prediction (2)'!$A117,Data!$D$2:$D$66,"AI")/COUNTIFS(Data!$P$2:$P$66,"&gt;0",Data!$D$2:$D$66,"AI")</f>
        <v>0.9545454545454546</v>
      </c>
      <c r="G117">
        <f>COUNTIFS(Data!$P$2:$P$66,"&lt;"&amp;'Time to prediction (2)'!$A117,Data!$H$2:$H$66,"&lt;2000")/COUNTIFS(Data!$P$2:$P$66,"&gt;0",Data!$H$2:$H$66,"&lt;2000")</f>
        <v>0.8888888888888888</v>
      </c>
      <c r="H117">
        <f>COUNTIFS(Data!$P$2:$P$66,"&lt;"&amp;'Time to prediction (2)'!$A117,Data!$H$2:$H$66,"&gt;1999")/COUNTIFS(Data!$P$2:$P$66,"&gt;0",Data!$H$2:$H$66,"&gt;1999")</f>
        <v>0.925</v>
      </c>
      <c r="I117">
        <f t="shared" si="5"/>
        <v>0.036111111111111205</v>
      </c>
      <c r="J117">
        <f t="shared" si="7"/>
        <v>0</v>
      </c>
      <c r="K117">
        <f t="shared" si="8"/>
        <v>0</v>
      </c>
    </row>
    <row r="118" spans="1:11" ht="12.75">
      <c r="A118">
        <v>117</v>
      </c>
      <c r="B118">
        <f>COUNTIF(Data!$P$2:$P$66,"&lt;"&amp;'Time to prediction (2)'!$A118)/COUNT(Data!$P$2:$P$66)</f>
        <v>0.9137931034482759</v>
      </c>
      <c r="C118">
        <f t="shared" si="6"/>
        <v>0</v>
      </c>
      <c r="E118">
        <f>COUNTIFS(Data!$P$2:$P$66,"&lt;"&amp;'Time to prediction (2)'!$A118,Data!$D$2:$D$66,"AI")/COUNTIFS(Data!$P$2:$P$66,"&gt;0",Data!$D$2:$D$66,"AI")</f>
        <v>0.9545454545454546</v>
      </c>
      <c r="G118">
        <f>COUNTIFS(Data!$P$2:$P$66,"&lt;"&amp;'Time to prediction (2)'!$A118,Data!$H$2:$H$66,"&lt;2000")/COUNTIFS(Data!$P$2:$P$66,"&gt;0",Data!$H$2:$H$66,"&lt;2000")</f>
        <v>0.8888888888888888</v>
      </c>
      <c r="H118">
        <f>COUNTIFS(Data!$P$2:$P$66,"&lt;"&amp;'Time to prediction (2)'!$A118,Data!$H$2:$H$66,"&gt;1999")/COUNTIFS(Data!$P$2:$P$66,"&gt;0",Data!$H$2:$H$66,"&gt;1999")</f>
        <v>0.925</v>
      </c>
      <c r="I118">
        <f t="shared" si="5"/>
        <v>0.036111111111111205</v>
      </c>
      <c r="J118">
        <f t="shared" si="7"/>
        <v>0</v>
      </c>
      <c r="K118">
        <f t="shared" si="8"/>
        <v>0</v>
      </c>
    </row>
    <row r="119" spans="1:11" ht="12.75">
      <c r="A119">
        <v>118</v>
      </c>
      <c r="B119">
        <f>COUNTIF(Data!$P$2:$P$66,"&lt;"&amp;'Time to prediction (2)'!$A119)/COUNT(Data!$P$2:$P$66)</f>
        <v>0.9137931034482759</v>
      </c>
      <c r="C119">
        <f t="shared" si="6"/>
        <v>0</v>
      </c>
      <c r="E119">
        <f>COUNTIFS(Data!$P$2:$P$66,"&lt;"&amp;'Time to prediction (2)'!$A119,Data!$D$2:$D$66,"AI")/COUNTIFS(Data!$P$2:$P$66,"&gt;0",Data!$D$2:$D$66,"AI")</f>
        <v>0.9545454545454546</v>
      </c>
      <c r="G119">
        <f>COUNTIFS(Data!$P$2:$P$66,"&lt;"&amp;'Time to prediction (2)'!$A119,Data!$H$2:$H$66,"&lt;2000")/COUNTIFS(Data!$P$2:$P$66,"&gt;0",Data!$H$2:$H$66,"&lt;2000")</f>
        <v>0.8888888888888888</v>
      </c>
      <c r="H119">
        <f>COUNTIFS(Data!$P$2:$P$66,"&lt;"&amp;'Time to prediction (2)'!$A119,Data!$H$2:$H$66,"&gt;1999")/COUNTIFS(Data!$P$2:$P$66,"&gt;0",Data!$H$2:$H$66,"&gt;1999")</f>
        <v>0.925</v>
      </c>
      <c r="I119">
        <f t="shared" si="5"/>
        <v>0.036111111111111205</v>
      </c>
      <c r="J119">
        <f t="shared" si="7"/>
        <v>0</v>
      </c>
      <c r="K119">
        <f t="shared" si="8"/>
        <v>0</v>
      </c>
    </row>
    <row r="120" spans="1:11" ht="12.75">
      <c r="A120">
        <v>119</v>
      </c>
      <c r="B120">
        <f>COUNTIF(Data!$P$2:$P$66,"&lt;"&amp;'Time to prediction (2)'!$A120)/COUNT(Data!$P$2:$P$66)</f>
        <v>0.9137931034482759</v>
      </c>
      <c r="C120">
        <f t="shared" si="6"/>
        <v>0</v>
      </c>
      <c r="E120">
        <f>COUNTIFS(Data!$P$2:$P$66,"&lt;"&amp;'Time to prediction (2)'!$A120,Data!$D$2:$D$66,"AI")/COUNTIFS(Data!$P$2:$P$66,"&gt;0",Data!$D$2:$D$66,"AI")</f>
        <v>0.9545454545454546</v>
      </c>
      <c r="G120">
        <f>COUNTIFS(Data!$P$2:$P$66,"&lt;"&amp;'Time to prediction (2)'!$A120,Data!$H$2:$H$66,"&lt;2000")/COUNTIFS(Data!$P$2:$P$66,"&gt;0",Data!$H$2:$H$66,"&lt;2000")</f>
        <v>0.8888888888888888</v>
      </c>
      <c r="H120">
        <f>COUNTIFS(Data!$P$2:$P$66,"&lt;"&amp;'Time to prediction (2)'!$A120,Data!$H$2:$H$66,"&gt;1999")/COUNTIFS(Data!$P$2:$P$66,"&gt;0",Data!$H$2:$H$66,"&gt;1999")</f>
        <v>0.925</v>
      </c>
      <c r="I120">
        <f t="shared" si="5"/>
        <v>0.036111111111111205</v>
      </c>
      <c r="J120">
        <f t="shared" si="7"/>
        <v>0</v>
      </c>
      <c r="K120">
        <f t="shared" si="8"/>
        <v>0</v>
      </c>
    </row>
    <row r="121" spans="1:11" ht="12.75">
      <c r="A121">
        <v>120</v>
      </c>
      <c r="B121">
        <f>COUNTIF(Data!$P$2:$P$66,"&lt;"&amp;'Time to prediction (2)'!$A121)/COUNT(Data!$P$2:$P$66)</f>
        <v>0.9137931034482759</v>
      </c>
      <c r="C121">
        <f t="shared" si="6"/>
        <v>0</v>
      </c>
      <c r="E121">
        <f>COUNTIFS(Data!$P$2:$P$66,"&lt;"&amp;'Time to prediction (2)'!$A121,Data!$D$2:$D$66,"AI")/COUNTIFS(Data!$P$2:$P$66,"&gt;0",Data!$D$2:$D$66,"AI")</f>
        <v>0.9545454545454546</v>
      </c>
      <c r="G121">
        <f>COUNTIFS(Data!$P$2:$P$66,"&lt;"&amp;'Time to prediction (2)'!$A121,Data!$H$2:$H$66,"&lt;2000")/COUNTIFS(Data!$P$2:$P$66,"&gt;0",Data!$H$2:$H$66,"&lt;2000")</f>
        <v>0.8888888888888888</v>
      </c>
      <c r="H121">
        <f>COUNTIFS(Data!$P$2:$P$66,"&lt;"&amp;'Time to prediction (2)'!$A121,Data!$H$2:$H$66,"&gt;1999")/COUNTIFS(Data!$P$2:$P$66,"&gt;0",Data!$H$2:$H$66,"&gt;1999")</f>
        <v>0.925</v>
      </c>
      <c r="I121">
        <f t="shared" si="5"/>
        <v>0.036111111111111205</v>
      </c>
      <c r="J121">
        <f t="shared" si="7"/>
        <v>0</v>
      </c>
      <c r="K121">
        <f t="shared" si="8"/>
        <v>0</v>
      </c>
    </row>
    <row r="122" spans="1:11" ht="12.75">
      <c r="A122">
        <v>121</v>
      </c>
      <c r="B122">
        <f>COUNTIF(Data!$P$2:$P$66,"&lt;"&amp;'Time to prediction (2)'!$A122)/COUNT(Data!$P$2:$P$66)</f>
        <v>0.9137931034482759</v>
      </c>
      <c r="C122">
        <f t="shared" si="6"/>
        <v>0</v>
      </c>
      <c r="E122">
        <f>COUNTIFS(Data!$P$2:$P$66,"&lt;"&amp;'Time to prediction (2)'!$A122,Data!$D$2:$D$66,"AI")/COUNTIFS(Data!$P$2:$P$66,"&gt;0",Data!$D$2:$D$66,"AI")</f>
        <v>0.9545454545454546</v>
      </c>
      <c r="G122">
        <f>COUNTIFS(Data!$P$2:$P$66,"&lt;"&amp;'Time to prediction (2)'!$A122,Data!$H$2:$H$66,"&lt;2000")/COUNTIFS(Data!$P$2:$P$66,"&gt;0",Data!$H$2:$H$66,"&lt;2000")</f>
        <v>0.8888888888888888</v>
      </c>
      <c r="H122">
        <f>COUNTIFS(Data!$P$2:$P$66,"&lt;"&amp;'Time to prediction (2)'!$A122,Data!$H$2:$H$66,"&gt;1999")/COUNTIFS(Data!$P$2:$P$66,"&gt;0",Data!$H$2:$H$66,"&gt;1999")</f>
        <v>0.925</v>
      </c>
      <c r="I122">
        <f t="shared" si="5"/>
        <v>0.036111111111111205</v>
      </c>
      <c r="J122">
        <f t="shared" si="7"/>
        <v>0</v>
      </c>
      <c r="K122">
        <f t="shared" si="8"/>
        <v>0</v>
      </c>
    </row>
    <row r="123" spans="1:11" ht="12.75">
      <c r="A123">
        <v>122</v>
      </c>
      <c r="B123">
        <f>COUNTIF(Data!$P$2:$P$66,"&lt;"&amp;'Time to prediction (2)'!$A123)/COUNT(Data!$P$2:$P$66)</f>
        <v>0.9137931034482759</v>
      </c>
      <c r="C123">
        <f t="shared" si="6"/>
        <v>0</v>
      </c>
      <c r="E123">
        <f>COUNTIFS(Data!$P$2:$P$66,"&lt;"&amp;'Time to prediction (2)'!$A123,Data!$D$2:$D$66,"AI")/COUNTIFS(Data!$P$2:$P$66,"&gt;0",Data!$D$2:$D$66,"AI")</f>
        <v>0.9545454545454546</v>
      </c>
      <c r="G123">
        <f>COUNTIFS(Data!$P$2:$P$66,"&lt;"&amp;'Time to prediction (2)'!$A123,Data!$H$2:$H$66,"&lt;2000")/COUNTIFS(Data!$P$2:$P$66,"&gt;0",Data!$H$2:$H$66,"&lt;2000")</f>
        <v>0.8888888888888888</v>
      </c>
      <c r="H123">
        <f>COUNTIFS(Data!$P$2:$P$66,"&lt;"&amp;'Time to prediction (2)'!$A123,Data!$H$2:$H$66,"&gt;1999")/COUNTIFS(Data!$P$2:$P$66,"&gt;0",Data!$H$2:$H$66,"&gt;1999")</f>
        <v>0.925</v>
      </c>
      <c r="I123">
        <f t="shared" si="5"/>
        <v>0.036111111111111205</v>
      </c>
      <c r="J123">
        <f t="shared" si="7"/>
        <v>0</v>
      </c>
      <c r="K123">
        <f t="shared" si="8"/>
        <v>0</v>
      </c>
    </row>
    <row r="124" spans="1:11" ht="12.75">
      <c r="A124">
        <v>123</v>
      </c>
      <c r="B124">
        <f>COUNTIF(Data!$P$2:$P$66,"&lt;"&amp;'Time to prediction (2)'!$A124)/COUNT(Data!$P$2:$P$66)</f>
        <v>0.9137931034482759</v>
      </c>
      <c r="C124">
        <f t="shared" si="6"/>
        <v>0</v>
      </c>
      <c r="E124">
        <f>COUNTIFS(Data!$P$2:$P$66,"&lt;"&amp;'Time to prediction (2)'!$A124,Data!$D$2:$D$66,"AI")/COUNTIFS(Data!$P$2:$P$66,"&gt;0",Data!$D$2:$D$66,"AI")</f>
        <v>0.9545454545454546</v>
      </c>
      <c r="G124">
        <f>COUNTIFS(Data!$P$2:$P$66,"&lt;"&amp;'Time to prediction (2)'!$A124,Data!$H$2:$H$66,"&lt;2000")/COUNTIFS(Data!$P$2:$P$66,"&gt;0",Data!$H$2:$H$66,"&lt;2000")</f>
        <v>0.8888888888888888</v>
      </c>
      <c r="H124">
        <f>COUNTIFS(Data!$P$2:$P$66,"&lt;"&amp;'Time to prediction (2)'!$A124,Data!$H$2:$H$66,"&gt;1999")/COUNTIFS(Data!$P$2:$P$66,"&gt;0",Data!$H$2:$H$66,"&gt;1999")</f>
        <v>0.925</v>
      </c>
      <c r="I124">
        <f t="shared" si="5"/>
        <v>0.036111111111111205</v>
      </c>
      <c r="J124">
        <f t="shared" si="7"/>
        <v>0</v>
      </c>
      <c r="K124">
        <f t="shared" si="8"/>
        <v>0</v>
      </c>
    </row>
    <row r="125" spans="1:11" ht="12.75">
      <c r="A125">
        <v>124</v>
      </c>
      <c r="B125">
        <f>COUNTIF(Data!$P$2:$P$66,"&lt;"&amp;'Time to prediction (2)'!$A125)/COUNT(Data!$P$2:$P$66)</f>
        <v>0.9137931034482759</v>
      </c>
      <c r="C125">
        <f t="shared" si="6"/>
        <v>0</v>
      </c>
      <c r="E125">
        <f>COUNTIFS(Data!$P$2:$P$66,"&lt;"&amp;'Time to prediction (2)'!$A125,Data!$D$2:$D$66,"AI")/COUNTIFS(Data!$P$2:$P$66,"&gt;0",Data!$D$2:$D$66,"AI")</f>
        <v>0.9545454545454546</v>
      </c>
      <c r="G125">
        <f>COUNTIFS(Data!$P$2:$P$66,"&lt;"&amp;'Time to prediction (2)'!$A125,Data!$H$2:$H$66,"&lt;2000")/COUNTIFS(Data!$P$2:$P$66,"&gt;0",Data!$H$2:$H$66,"&lt;2000")</f>
        <v>0.8888888888888888</v>
      </c>
      <c r="H125">
        <f>COUNTIFS(Data!$P$2:$P$66,"&lt;"&amp;'Time to prediction (2)'!$A125,Data!$H$2:$H$66,"&gt;1999")/COUNTIFS(Data!$P$2:$P$66,"&gt;0",Data!$H$2:$H$66,"&gt;1999")</f>
        <v>0.925</v>
      </c>
      <c r="I125">
        <f t="shared" si="5"/>
        <v>0.036111111111111205</v>
      </c>
      <c r="J125">
        <f t="shared" si="7"/>
        <v>0</v>
      </c>
      <c r="K125">
        <f t="shared" si="8"/>
        <v>0</v>
      </c>
    </row>
    <row r="126" spans="1:11" ht="12.75">
      <c r="A126">
        <v>125</v>
      </c>
      <c r="B126">
        <f>COUNTIF(Data!$P$2:$P$66,"&lt;"&amp;'Time to prediction (2)'!$A126)/COUNT(Data!$P$2:$P$66)</f>
        <v>0.9137931034482759</v>
      </c>
      <c r="C126">
        <f t="shared" si="6"/>
        <v>0</v>
      </c>
      <c r="E126">
        <f>COUNTIFS(Data!$P$2:$P$66,"&lt;"&amp;'Time to prediction (2)'!$A126,Data!$D$2:$D$66,"AI")/COUNTIFS(Data!$P$2:$P$66,"&gt;0",Data!$D$2:$D$66,"AI")</f>
        <v>0.9545454545454546</v>
      </c>
      <c r="G126">
        <f>COUNTIFS(Data!$P$2:$P$66,"&lt;"&amp;'Time to prediction (2)'!$A126,Data!$H$2:$H$66,"&lt;2000")/COUNTIFS(Data!$P$2:$P$66,"&gt;0",Data!$H$2:$H$66,"&lt;2000")</f>
        <v>0.8888888888888888</v>
      </c>
      <c r="H126">
        <f>COUNTIFS(Data!$P$2:$P$66,"&lt;"&amp;'Time to prediction (2)'!$A126,Data!$H$2:$H$66,"&gt;1999")/COUNTIFS(Data!$P$2:$P$66,"&gt;0",Data!$H$2:$H$66,"&gt;1999")</f>
        <v>0.925</v>
      </c>
      <c r="I126">
        <f t="shared" si="5"/>
        <v>0.036111111111111205</v>
      </c>
      <c r="J126">
        <f t="shared" si="7"/>
        <v>0</v>
      </c>
      <c r="K126">
        <f t="shared" si="8"/>
        <v>0</v>
      </c>
    </row>
    <row r="127" spans="1:11" ht="12.75">
      <c r="A127">
        <v>126</v>
      </c>
      <c r="B127">
        <f>COUNTIF(Data!$P$2:$P$66,"&lt;"&amp;'Time to prediction (2)'!$A127)/COUNT(Data!$P$2:$P$66)</f>
        <v>0.9137931034482759</v>
      </c>
      <c r="C127">
        <f t="shared" si="6"/>
        <v>0</v>
      </c>
      <c r="E127">
        <f>COUNTIFS(Data!$P$2:$P$66,"&lt;"&amp;'Time to prediction (2)'!$A127,Data!$D$2:$D$66,"AI")/COUNTIFS(Data!$P$2:$P$66,"&gt;0",Data!$D$2:$D$66,"AI")</f>
        <v>0.9545454545454546</v>
      </c>
      <c r="G127">
        <f>COUNTIFS(Data!$P$2:$P$66,"&lt;"&amp;'Time to prediction (2)'!$A127,Data!$H$2:$H$66,"&lt;2000")/COUNTIFS(Data!$P$2:$P$66,"&gt;0",Data!$H$2:$H$66,"&lt;2000")</f>
        <v>0.8888888888888888</v>
      </c>
      <c r="H127">
        <f>COUNTIFS(Data!$P$2:$P$66,"&lt;"&amp;'Time to prediction (2)'!$A127,Data!$H$2:$H$66,"&gt;1999")/COUNTIFS(Data!$P$2:$P$66,"&gt;0",Data!$H$2:$H$66,"&gt;1999")</f>
        <v>0.925</v>
      </c>
      <c r="I127">
        <f t="shared" si="5"/>
        <v>0.036111111111111205</v>
      </c>
      <c r="J127">
        <f t="shared" si="7"/>
        <v>0</v>
      </c>
      <c r="K127">
        <f t="shared" si="8"/>
        <v>0</v>
      </c>
    </row>
    <row r="128" spans="1:11" ht="12.75">
      <c r="A128">
        <v>127</v>
      </c>
      <c r="B128">
        <f>COUNTIF(Data!$P$2:$P$66,"&lt;"&amp;'Time to prediction (2)'!$A128)/COUNT(Data!$P$2:$P$66)</f>
        <v>0.9137931034482759</v>
      </c>
      <c r="C128">
        <f t="shared" si="6"/>
        <v>0</v>
      </c>
      <c r="E128">
        <f>COUNTIFS(Data!$P$2:$P$66,"&lt;"&amp;'Time to prediction (2)'!$A128,Data!$D$2:$D$66,"AI")/COUNTIFS(Data!$P$2:$P$66,"&gt;0",Data!$D$2:$D$66,"AI")</f>
        <v>0.9545454545454546</v>
      </c>
      <c r="G128">
        <f>COUNTIFS(Data!$P$2:$P$66,"&lt;"&amp;'Time to prediction (2)'!$A128,Data!$H$2:$H$66,"&lt;2000")/COUNTIFS(Data!$P$2:$P$66,"&gt;0",Data!$H$2:$H$66,"&lt;2000")</f>
        <v>0.8888888888888888</v>
      </c>
      <c r="H128">
        <f>COUNTIFS(Data!$P$2:$P$66,"&lt;"&amp;'Time to prediction (2)'!$A128,Data!$H$2:$H$66,"&gt;1999")/COUNTIFS(Data!$P$2:$P$66,"&gt;0",Data!$H$2:$H$66,"&gt;1999")</f>
        <v>0.925</v>
      </c>
      <c r="I128">
        <f t="shared" si="5"/>
        <v>0.036111111111111205</v>
      </c>
      <c r="J128">
        <f t="shared" si="7"/>
        <v>0</v>
      </c>
      <c r="K128">
        <f t="shared" si="8"/>
        <v>0</v>
      </c>
    </row>
    <row r="129" spans="1:11" ht="12.75">
      <c r="A129">
        <v>128</v>
      </c>
      <c r="B129">
        <f>COUNTIF(Data!$P$2:$P$66,"&lt;"&amp;'Time to prediction (2)'!$A129)/COUNT(Data!$P$2:$P$66)</f>
        <v>0.9137931034482759</v>
      </c>
      <c r="C129">
        <f t="shared" si="6"/>
        <v>0</v>
      </c>
      <c r="E129">
        <f>COUNTIFS(Data!$P$2:$P$66,"&lt;"&amp;'Time to prediction (2)'!$A129,Data!$D$2:$D$66,"AI")/COUNTIFS(Data!$P$2:$P$66,"&gt;0",Data!$D$2:$D$66,"AI")</f>
        <v>0.9545454545454546</v>
      </c>
      <c r="G129">
        <f>COUNTIFS(Data!$P$2:$P$66,"&lt;"&amp;'Time to prediction (2)'!$A129,Data!$H$2:$H$66,"&lt;2000")/COUNTIFS(Data!$P$2:$P$66,"&gt;0",Data!$H$2:$H$66,"&lt;2000")</f>
        <v>0.8888888888888888</v>
      </c>
      <c r="H129">
        <f>COUNTIFS(Data!$P$2:$P$66,"&lt;"&amp;'Time to prediction (2)'!$A129,Data!$H$2:$H$66,"&gt;1999")/COUNTIFS(Data!$P$2:$P$66,"&gt;0",Data!$H$2:$H$66,"&gt;1999")</f>
        <v>0.925</v>
      </c>
      <c r="I129">
        <f t="shared" si="5"/>
        <v>0.036111111111111205</v>
      </c>
      <c r="J129">
        <f t="shared" si="7"/>
        <v>0</v>
      </c>
      <c r="K129">
        <f t="shared" si="8"/>
        <v>0</v>
      </c>
    </row>
    <row r="130" spans="1:11" ht="12.75">
      <c r="A130">
        <v>129</v>
      </c>
      <c r="B130">
        <f>COUNTIF(Data!$P$2:$P$66,"&lt;"&amp;'Time to prediction (2)'!$A130)/COUNT(Data!$P$2:$P$66)</f>
        <v>0.9137931034482759</v>
      </c>
      <c r="C130">
        <f t="shared" si="6"/>
        <v>0</v>
      </c>
      <c r="E130">
        <f>COUNTIFS(Data!$P$2:$P$66,"&lt;"&amp;'Time to prediction (2)'!$A130,Data!$D$2:$D$66,"AI")/COUNTIFS(Data!$P$2:$P$66,"&gt;0",Data!$D$2:$D$66,"AI")</f>
        <v>0.9545454545454546</v>
      </c>
      <c r="G130">
        <f>COUNTIFS(Data!$P$2:$P$66,"&lt;"&amp;'Time to prediction (2)'!$A130,Data!$H$2:$H$66,"&lt;2000")/COUNTIFS(Data!$P$2:$P$66,"&gt;0",Data!$H$2:$H$66,"&lt;2000")</f>
        <v>0.8888888888888888</v>
      </c>
      <c r="H130">
        <f>COUNTIFS(Data!$P$2:$P$66,"&lt;"&amp;'Time to prediction (2)'!$A130,Data!$H$2:$H$66,"&gt;1999")/COUNTIFS(Data!$P$2:$P$66,"&gt;0",Data!$H$2:$H$66,"&gt;1999")</f>
        <v>0.925</v>
      </c>
      <c r="I130">
        <f t="shared" si="5"/>
        <v>0.036111111111111205</v>
      </c>
      <c r="J130">
        <f t="shared" si="7"/>
        <v>0</v>
      </c>
      <c r="K130">
        <f t="shared" si="8"/>
        <v>0</v>
      </c>
    </row>
    <row r="131" spans="1:11" ht="12.75">
      <c r="A131">
        <v>130</v>
      </c>
      <c r="B131">
        <f>COUNTIF(Data!$P$2:$P$66,"&lt;"&amp;'Time to prediction (2)'!$A131)/COUNT(Data!$P$2:$P$66)</f>
        <v>0.9137931034482759</v>
      </c>
      <c r="C131">
        <f t="shared" si="6"/>
        <v>0</v>
      </c>
      <c r="E131">
        <f>COUNTIFS(Data!$P$2:$P$66,"&lt;"&amp;'Time to prediction (2)'!$A131,Data!$D$2:$D$66,"AI")/COUNTIFS(Data!$P$2:$P$66,"&gt;0",Data!$D$2:$D$66,"AI")</f>
        <v>0.9545454545454546</v>
      </c>
      <c r="G131">
        <f>COUNTIFS(Data!$P$2:$P$66,"&lt;"&amp;'Time to prediction (2)'!$A131,Data!$H$2:$H$66,"&lt;2000")/COUNTIFS(Data!$P$2:$P$66,"&gt;0",Data!$H$2:$H$66,"&lt;2000")</f>
        <v>0.8888888888888888</v>
      </c>
      <c r="H131">
        <f>COUNTIFS(Data!$P$2:$P$66,"&lt;"&amp;'Time to prediction (2)'!$A131,Data!$H$2:$H$66,"&gt;1999")/COUNTIFS(Data!$P$2:$P$66,"&gt;0",Data!$H$2:$H$66,"&gt;1999")</f>
        <v>0.925</v>
      </c>
      <c r="I131">
        <f aca="true" t="shared" si="9" ref="I131:I175">ABS(G131-H131)</f>
        <v>0.036111111111111205</v>
      </c>
      <c r="J131">
        <f t="shared" si="7"/>
        <v>0</v>
      </c>
      <c r="K131">
        <f t="shared" si="8"/>
        <v>0</v>
      </c>
    </row>
    <row r="132" spans="1:11" ht="12.75">
      <c r="A132">
        <v>131</v>
      </c>
      <c r="B132">
        <f>COUNTIF(Data!$P$2:$P$66,"&lt;"&amp;'Time to prediction (2)'!$A132)/COUNT(Data!$P$2:$P$66)</f>
        <v>0.9137931034482759</v>
      </c>
      <c r="C132">
        <f aca="true" t="shared" si="10" ref="C132:C195">B132-B131</f>
        <v>0</v>
      </c>
      <c r="E132">
        <f>COUNTIFS(Data!$P$2:$P$66,"&lt;"&amp;'Time to prediction (2)'!$A132,Data!$D$2:$D$66,"AI")/COUNTIFS(Data!$P$2:$P$66,"&gt;0",Data!$D$2:$D$66,"AI")</f>
        <v>0.9545454545454546</v>
      </c>
      <c r="G132">
        <f>COUNTIFS(Data!$P$2:$P$66,"&lt;"&amp;'Time to prediction (2)'!$A132,Data!$H$2:$H$66,"&lt;2000")/COUNTIFS(Data!$P$2:$P$66,"&gt;0",Data!$H$2:$H$66,"&lt;2000")</f>
        <v>0.8888888888888888</v>
      </c>
      <c r="H132">
        <f>COUNTIFS(Data!$P$2:$P$66,"&lt;"&amp;'Time to prediction (2)'!$A132,Data!$H$2:$H$66,"&gt;1999")/COUNTIFS(Data!$P$2:$P$66,"&gt;0",Data!$H$2:$H$66,"&gt;1999")</f>
        <v>0.925</v>
      </c>
      <c r="I132">
        <f t="shared" si="9"/>
        <v>0.036111111111111205</v>
      </c>
      <c r="J132">
        <f t="shared" si="7"/>
        <v>0</v>
      </c>
      <c r="K132">
        <f t="shared" si="8"/>
        <v>0</v>
      </c>
    </row>
    <row r="133" spans="1:11" ht="12.75">
      <c r="A133">
        <v>132</v>
      </c>
      <c r="B133">
        <f>COUNTIF(Data!$P$2:$P$66,"&lt;"&amp;'Time to prediction (2)'!$A133)/COUNT(Data!$P$2:$P$66)</f>
        <v>0.9137931034482759</v>
      </c>
      <c r="C133">
        <f t="shared" si="10"/>
        <v>0</v>
      </c>
      <c r="E133">
        <f>COUNTIFS(Data!$P$2:$P$66,"&lt;"&amp;'Time to prediction (2)'!$A133,Data!$D$2:$D$66,"AI")/COUNTIFS(Data!$P$2:$P$66,"&gt;0",Data!$D$2:$D$66,"AI")</f>
        <v>0.9545454545454546</v>
      </c>
      <c r="G133">
        <f>COUNTIFS(Data!$P$2:$P$66,"&lt;"&amp;'Time to prediction (2)'!$A133,Data!$H$2:$H$66,"&lt;2000")/COUNTIFS(Data!$P$2:$P$66,"&gt;0",Data!$H$2:$H$66,"&lt;2000")</f>
        <v>0.8888888888888888</v>
      </c>
      <c r="H133">
        <f>COUNTIFS(Data!$P$2:$P$66,"&lt;"&amp;'Time to prediction (2)'!$A133,Data!$H$2:$H$66,"&gt;1999")/COUNTIFS(Data!$P$2:$P$66,"&gt;0",Data!$H$2:$H$66,"&gt;1999")</f>
        <v>0.925</v>
      </c>
      <c r="I133">
        <f t="shared" si="9"/>
        <v>0.036111111111111205</v>
      </c>
      <c r="J133">
        <f t="shared" si="7"/>
        <v>0</v>
      </c>
      <c r="K133">
        <f t="shared" si="8"/>
        <v>0</v>
      </c>
    </row>
    <row r="134" spans="1:11" ht="12.75">
      <c r="A134">
        <v>133</v>
      </c>
      <c r="B134">
        <f>COUNTIF(Data!$P$2:$P$66,"&lt;"&amp;'Time to prediction (2)'!$A134)/COUNT(Data!$P$2:$P$66)</f>
        <v>0.9137931034482759</v>
      </c>
      <c r="C134">
        <f t="shared" si="10"/>
        <v>0</v>
      </c>
      <c r="E134">
        <f>COUNTIFS(Data!$P$2:$P$66,"&lt;"&amp;'Time to prediction (2)'!$A134,Data!$D$2:$D$66,"AI")/COUNTIFS(Data!$P$2:$P$66,"&gt;0",Data!$D$2:$D$66,"AI")</f>
        <v>0.9545454545454546</v>
      </c>
      <c r="G134">
        <f>COUNTIFS(Data!$P$2:$P$66,"&lt;"&amp;'Time to prediction (2)'!$A134,Data!$H$2:$H$66,"&lt;2000")/COUNTIFS(Data!$P$2:$P$66,"&gt;0",Data!$H$2:$H$66,"&lt;2000")</f>
        <v>0.8888888888888888</v>
      </c>
      <c r="H134">
        <f>COUNTIFS(Data!$P$2:$P$66,"&lt;"&amp;'Time to prediction (2)'!$A134,Data!$H$2:$H$66,"&gt;1999")/COUNTIFS(Data!$P$2:$P$66,"&gt;0",Data!$H$2:$H$66,"&gt;1999")</f>
        <v>0.925</v>
      </c>
      <c r="I134">
        <f t="shared" si="9"/>
        <v>0.036111111111111205</v>
      </c>
      <c r="J134">
        <f t="shared" si="7"/>
        <v>0</v>
      </c>
      <c r="K134">
        <f t="shared" si="8"/>
        <v>0</v>
      </c>
    </row>
    <row r="135" spans="1:11" ht="12.75">
      <c r="A135">
        <v>134</v>
      </c>
      <c r="B135">
        <f>COUNTIF(Data!$P$2:$P$66,"&lt;"&amp;'Time to prediction (2)'!$A135)/COUNT(Data!$P$2:$P$66)</f>
        <v>0.9137931034482759</v>
      </c>
      <c r="C135">
        <f t="shared" si="10"/>
        <v>0</v>
      </c>
      <c r="E135">
        <f>COUNTIFS(Data!$P$2:$P$66,"&lt;"&amp;'Time to prediction (2)'!$A135,Data!$D$2:$D$66,"AI")/COUNTIFS(Data!$P$2:$P$66,"&gt;0",Data!$D$2:$D$66,"AI")</f>
        <v>0.9545454545454546</v>
      </c>
      <c r="G135">
        <f>COUNTIFS(Data!$P$2:$P$66,"&lt;"&amp;'Time to prediction (2)'!$A135,Data!$H$2:$H$66,"&lt;2000")/COUNTIFS(Data!$P$2:$P$66,"&gt;0",Data!$H$2:$H$66,"&lt;2000")</f>
        <v>0.8888888888888888</v>
      </c>
      <c r="H135">
        <f>COUNTIFS(Data!$P$2:$P$66,"&lt;"&amp;'Time to prediction (2)'!$A135,Data!$H$2:$H$66,"&gt;1999")/COUNTIFS(Data!$P$2:$P$66,"&gt;0",Data!$H$2:$H$66,"&gt;1999")</f>
        <v>0.925</v>
      </c>
      <c r="I135">
        <f t="shared" si="9"/>
        <v>0.036111111111111205</v>
      </c>
      <c r="J135">
        <f t="shared" si="7"/>
        <v>0</v>
      </c>
      <c r="K135">
        <f t="shared" si="8"/>
        <v>0</v>
      </c>
    </row>
    <row r="136" spans="1:11" ht="12.75">
      <c r="A136">
        <v>135</v>
      </c>
      <c r="B136">
        <f>COUNTIF(Data!$P$2:$P$66,"&lt;"&amp;'Time to prediction (2)'!$A136)/COUNT(Data!$P$2:$P$66)</f>
        <v>0.9137931034482759</v>
      </c>
      <c r="C136">
        <f t="shared" si="10"/>
        <v>0</v>
      </c>
      <c r="E136">
        <f>COUNTIFS(Data!$P$2:$P$66,"&lt;"&amp;'Time to prediction (2)'!$A136,Data!$D$2:$D$66,"AI")/COUNTIFS(Data!$P$2:$P$66,"&gt;0",Data!$D$2:$D$66,"AI")</f>
        <v>0.9545454545454546</v>
      </c>
      <c r="G136">
        <f>COUNTIFS(Data!$P$2:$P$66,"&lt;"&amp;'Time to prediction (2)'!$A136,Data!$H$2:$H$66,"&lt;2000")/COUNTIFS(Data!$P$2:$P$66,"&gt;0",Data!$H$2:$H$66,"&lt;2000")</f>
        <v>0.8888888888888888</v>
      </c>
      <c r="H136">
        <f>COUNTIFS(Data!$P$2:$P$66,"&lt;"&amp;'Time to prediction (2)'!$A136,Data!$H$2:$H$66,"&gt;1999")/COUNTIFS(Data!$P$2:$P$66,"&gt;0",Data!$H$2:$H$66,"&gt;1999")</f>
        <v>0.925</v>
      </c>
      <c r="I136">
        <f t="shared" si="9"/>
        <v>0.036111111111111205</v>
      </c>
      <c r="J136">
        <f t="shared" si="7"/>
        <v>0</v>
      </c>
      <c r="K136">
        <f t="shared" si="8"/>
        <v>0</v>
      </c>
    </row>
    <row r="137" spans="1:11" ht="12.75">
      <c r="A137">
        <v>136</v>
      </c>
      <c r="B137">
        <f>COUNTIF(Data!$P$2:$P$66,"&lt;"&amp;'Time to prediction (2)'!$A137)/COUNT(Data!$P$2:$P$66)</f>
        <v>0.9137931034482759</v>
      </c>
      <c r="C137">
        <f t="shared" si="10"/>
        <v>0</v>
      </c>
      <c r="E137">
        <f>COUNTIFS(Data!$P$2:$P$66,"&lt;"&amp;'Time to prediction (2)'!$A137,Data!$D$2:$D$66,"AI")/COUNTIFS(Data!$P$2:$P$66,"&gt;0",Data!$D$2:$D$66,"AI")</f>
        <v>0.9545454545454546</v>
      </c>
      <c r="G137">
        <f>COUNTIFS(Data!$P$2:$P$66,"&lt;"&amp;'Time to prediction (2)'!$A137,Data!$H$2:$H$66,"&lt;2000")/COUNTIFS(Data!$P$2:$P$66,"&gt;0",Data!$H$2:$H$66,"&lt;2000")</f>
        <v>0.8888888888888888</v>
      </c>
      <c r="H137">
        <f>COUNTIFS(Data!$P$2:$P$66,"&lt;"&amp;'Time to prediction (2)'!$A137,Data!$H$2:$H$66,"&gt;1999")/COUNTIFS(Data!$P$2:$P$66,"&gt;0",Data!$H$2:$H$66,"&gt;1999")</f>
        <v>0.925</v>
      </c>
      <c r="I137">
        <f t="shared" si="9"/>
        <v>0.036111111111111205</v>
      </c>
      <c r="J137">
        <f t="shared" si="7"/>
        <v>0</v>
      </c>
      <c r="K137">
        <f t="shared" si="8"/>
        <v>0</v>
      </c>
    </row>
    <row r="138" spans="1:11" ht="12.75">
      <c r="A138">
        <v>137</v>
      </c>
      <c r="B138">
        <f>COUNTIF(Data!$P$2:$P$66,"&lt;"&amp;'Time to prediction (2)'!$A138)/COUNT(Data!$P$2:$P$66)</f>
        <v>0.9137931034482759</v>
      </c>
      <c r="C138">
        <f t="shared" si="10"/>
        <v>0</v>
      </c>
      <c r="E138">
        <f>COUNTIFS(Data!$P$2:$P$66,"&lt;"&amp;'Time to prediction (2)'!$A138,Data!$D$2:$D$66,"AI")/COUNTIFS(Data!$P$2:$P$66,"&gt;0",Data!$D$2:$D$66,"AI")</f>
        <v>0.9545454545454546</v>
      </c>
      <c r="G138">
        <f>COUNTIFS(Data!$P$2:$P$66,"&lt;"&amp;'Time to prediction (2)'!$A138,Data!$H$2:$H$66,"&lt;2000")/COUNTIFS(Data!$P$2:$P$66,"&gt;0",Data!$H$2:$H$66,"&lt;2000")</f>
        <v>0.8888888888888888</v>
      </c>
      <c r="H138">
        <f>COUNTIFS(Data!$P$2:$P$66,"&lt;"&amp;'Time to prediction (2)'!$A138,Data!$H$2:$H$66,"&gt;1999")/COUNTIFS(Data!$P$2:$P$66,"&gt;0",Data!$H$2:$H$66,"&gt;1999")</f>
        <v>0.925</v>
      </c>
      <c r="I138">
        <f t="shared" si="9"/>
        <v>0.036111111111111205</v>
      </c>
      <c r="J138">
        <f t="shared" si="7"/>
        <v>0</v>
      </c>
      <c r="K138">
        <f t="shared" si="8"/>
        <v>0</v>
      </c>
    </row>
    <row r="139" spans="1:11" ht="12.75">
      <c r="A139">
        <v>138</v>
      </c>
      <c r="B139">
        <f>COUNTIF(Data!$P$2:$P$66,"&lt;"&amp;'Time to prediction (2)'!$A139)/COUNT(Data!$P$2:$P$66)</f>
        <v>0.9137931034482759</v>
      </c>
      <c r="C139">
        <f t="shared" si="10"/>
        <v>0</v>
      </c>
      <c r="E139">
        <f>COUNTIFS(Data!$P$2:$P$66,"&lt;"&amp;'Time to prediction (2)'!$A139,Data!$D$2:$D$66,"AI")/COUNTIFS(Data!$P$2:$P$66,"&gt;0",Data!$D$2:$D$66,"AI")</f>
        <v>0.9545454545454546</v>
      </c>
      <c r="G139">
        <f>COUNTIFS(Data!$P$2:$P$66,"&lt;"&amp;'Time to prediction (2)'!$A139,Data!$H$2:$H$66,"&lt;2000")/COUNTIFS(Data!$P$2:$P$66,"&gt;0",Data!$H$2:$H$66,"&lt;2000")</f>
        <v>0.8888888888888888</v>
      </c>
      <c r="H139">
        <f>COUNTIFS(Data!$P$2:$P$66,"&lt;"&amp;'Time to prediction (2)'!$A139,Data!$H$2:$H$66,"&gt;1999")/COUNTIFS(Data!$P$2:$P$66,"&gt;0",Data!$H$2:$H$66,"&gt;1999")</f>
        <v>0.925</v>
      </c>
      <c r="I139">
        <f t="shared" si="9"/>
        <v>0.036111111111111205</v>
      </c>
      <c r="J139">
        <f t="shared" si="7"/>
        <v>0</v>
      </c>
      <c r="K139">
        <f t="shared" si="8"/>
        <v>0</v>
      </c>
    </row>
    <row r="140" spans="1:11" ht="12.75">
      <c r="A140">
        <v>139</v>
      </c>
      <c r="B140">
        <f>COUNTIF(Data!$P$2:$P$66,"&lt;"&amp;'Time to prediction (2)'!$A140)/COUNT(Data!$P$2:$P$66)</f>
        <v>0.9137931034482759</v>
      </c>
      <c r="C140">
        <f t="shared" si="10"/>
        <v>0</v>
      </c>
      <c r="E140">
        <f>COUNTIFS(Data!$P$2:$P$66,"&lt;"&amp;'Time to prediction (2)'!$A140,Data!$D$2:$D$66,"AI")/COUNTIFS(Data!$P$2:$P$66,"&gt;0",Data!$D$2:$D$66,"AI")</f>
        <v>0.9545454545454546</v>
      </c>
      <c r="G140">
        <f>COUNTIFS(Data!$P$2:$P$66,"&lt;"&amp;'Time to prediction (2)'!$A140,Data!$H$2:$H$66,"&lt;2000")/COUNTIFS(Data!$P$2:$P$66,"&gt;0",Data!$H$2:$H$66,"&lt;2000")</f>
        <v>0.8888888888888888</v>
      </c>
      <c r="H140">
        <f>COUNTIFS(Data!$P$2:$P$66,"&lt;"&amp;'Time to prediction (2)'!$A140,Data!$H$2:$H$66,"&gt;1999")/COUNTIFS(Data!$P$2:$P$66,"&gt;0",Data!$H$2:$H$66,"&gt;1999")</f>
        <v>0.925</v>
      </c>
      <c r="I140">
        <f t="shared" si="9"/>
        <v>0.036111111111111205</v>
      </c>
      <c r="J140">
        <f t="shared" si="7"/>
        <v>0</v>
      </c>
      <c r="K140">
        <f t="shared" si="8"/>
        <v>0</v>
      </c>
    </row>
    <row r="141" spans="1:11" ht="12.75">
      <c r="A141">
        <v>140</v>
      </c>
      <c r="B141">
        <f>COUNTIF(Data!$P$2:$P$66,"&lt;"&amp;'Time to prediction (2)'!$A141)/COUNT(Data!$P$2:$P$66)</f>
        <v>0.9137931034482759</v>
      </c>
      <c r="C141">
        <f t="shared" si="10"/>
        <v>0</v>
      </c>
      <c r="E141">
        <f>COUNTIFS(Data!$P$2:$P$66,"&lt;"&amp;'Time to prediction (2)'!$A141,Data!$D$2:$D$66,"AI")/COUNTIFS(Data!$P$2:$P$66,"&gt;0",Data!$D$2:$D$66,"AI")</f>
        <v>0.9545454545454546</v>
      </c>
      <c r="G141">
        <f>COUNTIFS(Data!$P$2:$P$66,"&lt;"&amp;'Time to prediction (2)'!$A141,Data!$H$2:$H$66,"&lt;2000")/COUNTIFS(Data!$P$2:$P$66,"&gt;0",Data!$H$2:$H$66,"&lt;2000")</f>
        <v>0.8888888888888888</v>
      </c>
      <c r="H141">
        <f>COUNTIFS(Data!$P$2:$P$66,"&lt;"&amp;'Time to prediction (2)'!$A141,Data!$H$2:$H$66,"&gt;1999")/COUNTIFS(Data!$P$2:$P$66,"&gt;0",Data!$H$2:$H$66,"&gt;1999")</f>
        <v>0.925</v>
      </c>
      <c r="I141">
        <f t="shared" si="9"/>
        <v>0.036111111111111205</v>
      </c>
      <c r="J141">
        <f t="shared" si="7"/>
        <v>0</v>
      </c>
      <c r="K141">
        <f t="shared" si="8"/>
        <v>0</v>
      </c>
    </row>
    <row r="142" spans="1:11" ht="12.75">
      <c r="A142">
        <v>141</v>
      </c>
      <c r="B142">
        <f>COUNTIF(Data!$P$2:$P$66,"&lt;"&amp;'Time to prediction (2)'!$A142)/COUNT(Data!$P$2:$P$66)</f>
        <v>0.9137931034482759</v>
      </c>
      <c r="C142">
        <f t="shared" si="10"/>
        <v>0</v>
      </c>
      <c r="E142">
        <f>COUNTIFS(Data!$P$2:$P$66,"&lt;"&amp;'Time to prediction (2)'!$A142,Data!$D$2:$D$66,"AI")/COUNTIFS(Data!$P$2:$P$66,"&gt;0",Data!$D$2:$D$66,"AI")</f>
        <v>0.9545454545454546</v>
      </c>
      <c r="G142">
        <f>COUNTIFS(Data!$P$2:$P$66,"&lt;"&amp;'Time to prediction (2)'!$A142,Data!$H$2:$H$66,"&lt;2000")/COUNTIFS(Data!$P$2:$P$66,"&gt;0",Data!$H$2:$H$66,"&lt;2000")</f>
        <v>0.8888888888888888</v>
      </c>
      <c r="H142">
        <f>COUNTIFS(Data!$P$2:$P$66,"&lt;"&amp;'Time to prediction (2)'!$A142,Data!$H$2:$H$66,"&gt;1999")/COUNTIFS(Data!$P$2:$P$66,"&gt;0",Data!$H$2:$H$66,"&gt;1999")</f>
        <v>0.925</v>
      </c>
      <c r="I142">
        <f t="shared" si="9"/>
        <v>0.036111111111111205</v>
      </c>
      <c r="J142">
        <f t="shared" si="7"/>
        <v>0</v>
      </c>
      <c r="K142">
        <f t="shared" si="8"/>
        <v>0</v>
      </c>
    </row>
    <row r="143" spans="1:11" ht="12.75">
      <c r="A143">
        <v>142</v>
      </c>
      <c r="B143">
        <f>COUNTIF(Data!$P$2:$P$66,"&lt;"&amp;'Time to prediction (2)'!$A143)/COUNT(Data!$P$2:$P$66)</f>
        <v>0.9137931034482759</v>
      </c>
      <c r="C143">
        <f t="shared" si="10"/>
        <v>0</v>
      </c>
      <c r="E143">
        <f>COUNTIFS(Data!$P$2:$P$66,"&lt;"&amp;'Time to prediction (2)'!$A143,Data!$D$2:$D$66,"AI")/COUNTIFS(Data!$P$2:$P$66,"&gt;0",Data!$D$2:$D$66,"AI")</f>
        <v>0.9545454545454546</v>
      </c>
      <c r="G143">
        <f>COUNTIFS(Data!$P$2:$P$66,"&lt;"&amp;'Time to prediction (2)'!$A143,Data!$H$2:$H$66,"&lt;2000")/COUNTIFS(Data!$P$2:$P$66,"&gt;0",Data!$H$2:$H$66,"&lt;2000")</f>
        <v>0.8888888888888888</v>
      </c>
      <c r="H143">
        <f>COUNTIFS(Data!$P$2:$P$66,"&lt;"&amp;'Time to prediction (2)'!$A143,Data!$H$2:$H$66,"&gt;1999")/COUNTIFS(Data!$P$2:$P$66,"&gt;0",Data!$H$2:$H$66,"&gt;1999")</f>
        <v>0.925</v>
      </c>
      <c r="I143">
        <f t="shared" si="9"/>
        <v>0.036111111111111205</v>
      </c>
      <c r="J143">
        <f t="shared" si="7"/>
        <v>0</v>
      </c>
      <c r="K143">
        <f t="shared" si="8"/>
        <v>0</v>
      </c>
    </row>
    <row r="144" spans="1:11" ht="12.75">
      <c r="A144">
        <v>143</v>
      </c>
      <c r="B144">
        <f>COUNTIF(Data!$P$2:$P$66,"&lt;"&amp;'Time to prediction (2)'!$A144)/COUNT(Data!$P$2:$P$66)</f>
        <v>0.9137931034482759</v>
      </c>
      <c r="C144">
        <f t="shared" si="10"/>
        <v>0</v>
      </c>
      <c r="E144">
        <f>COUNTIFS(Data!$P$2:$P$66,"&lt;"&amp;'Time to prediction (2)'!$A144,Data!$D$2:$D$66,"AI")/COUNTIFS(Data!$P$2:$P$66,"&gt;0",Data!$D$2:$D$66,"AI")</f>
        <v>0.9545454545454546</v>
      </c>
      <c r="G144">
        <f>COUNTIFS(Data!$P$2:$P$66,"&lt;"&amp;'Time to prediction (2)'!$A144,Data!$H$2:$H$66,"&lt;2000")/COUNTIFS(Data!$P$2:$P$66,"&gt;0",Data!$H$2:$H$66,"&lt;2000")</f>
        <v>0.8888888888888888</v>
      </c>
      <c r="H144">
        <f>COUNTIFS(Data!$P$2:$P$66,"&lt;"&amp;'Time to prediction (2)'!$A144,Data!$H$2:$H$66,"&gt;1999")/COUNTIFS(Data!$P$2:$P$66,"&gt;0",Data!$H$2:$H$66,"&gt;1999")</f>
        <v>0.925</v>
      </c>
      <c r="I144">
        <f t="shared" si="9"/>
        <v>0.036111111111111205</v>
      </c>
      <c r="J144">
        <f t="shared" si="7"/>
        <v>0</v>
      </c>
      <c r="K144">
        <f t="shared" si="8"/>
        <v>0</v>
      </c>
    </row>
    <row r="145" spans="1:11" ht="12.75">
      <c r="A145">
        <v>144</v>
      </c>
      <c r="B145">
        <f>COUNTIF(Data!$P$2:$P$66,"&lt;"&amp;'Time to prediction (2)'!$A145)/COUNT(Data!$P$2:$P$66)</f>
        <v>0.9137931034482759</v>
      </c>
      <c r="C145">
        <f t="shared" si="10"/>
        <v>0</v>
      </c>
      <c r="E145">
        <f>COUNTIFS(Data!$P$2:$P$66,"&lt;"&amp;'Time to prediction (2)'!$A145,Data!$D$2:$D$66,"AI")/COUNTIFS(Data!$P$2:$P$66,"&gt;0",Data!$D$2:$D$66,"AI")</f>
        <v>0.9545454545454546</v>
      </c>
      <c r="G145">
        <f>COUNTIFS(Data!$P$2:$P$66,"&lt;"&amp;'Time to prediction (2)'!$A145,Data!$H$2:$H$66,"&lt;2000")/COUNTIFS(Data!$P$2:$P$66,"&gt;0",Data!$H$2:$H$66,"&lt;2000")</f>
        <v>0.8888888888888888</v>
      </c>
      <c r="H145">
        <f>COUNTIFS(Data!$P$2:$P$66,"&lt;"&amp;'Time to prediction (2)'!$A145,Data!$H$2:$H$66,"&gt;1999")/COUNTIFS(Data!$P$2:$P$66,"&gt;0",Data!$H$2:$H$66,"&gt;1999")</f>
        <v>0.925</v>
      </c>
      <c r="I145">
        <f t="shared" si="9"/>
        <v>0.036111111111111205</v>
      </c>
      <c r="J145">
        <f t="shared" si="7"/>
        <v>0</v>
      </c>
      <c r="K145">
        <f t="shared" si="8"/>
        <v>0</v>
      </c>
    </row>
    <row r="146" spans="1:11" ht="12.75">
      <c r="A146">
        <v>145</v>
      </c>
      <c r="B146">
        <f>COUNTIF(Data!$P$2:$P$66,"&lt;"&amp;'Time to prediction (2)'!$A146)/COUNT(Data!$P$2:$P$66)</f>
        <v>0.9137931034482759</v>
      </c>
      <c r="C146">
        <f t="shared" si="10"/>
        <v>0</v>
      </c>
      <c r="E146">
        <f>COUNTIFS(Data!$P$2:$P$66,"&lt;"&amp;'Time to prediction (2)'!$A146,Data!$D$2:$D$66,"AI")/COUNTIFS(Data!$P$2:$P$66,"&gt;0",Data!$D$2:$D$66,"AI")</f>
        <v>0.9545454545454546</v>
      </c>
      <c r="G146">
        <f>COUNTIFS(Data!$P$2:$P$66,"&lt;"&amp;'Time to prediction (2)'!$A146,Data!$H$2:$H$66,"&lt;2000")/COUNTIFS(Data!$P$2:$P$66,"&gt;0",Data!$H$2:$H$66,"&lt;2000")</f>
        <v>0.8888888888888888</v>
      </c>
      <c r="H146">
        <f>COUNTIFS(Data!$P$2:$P$66,"&lt;"&amp;'Time to prediction (2)'!$A146,Data!$H$2:$H$66,"&gt;1999")/COUNTIFS(Data!$P$2:$P$66,"&gt;0",Data!$H$2:$H$66,"&gt;1999")</f>
        <v>0.925</v>
      </c>
      <c r="I146">
        <f t="shared" si="9"/>
        <v>0.036111111111111205</v>
      </c>
      <c r="J146">
        <f t="shared" si="7"/>
        <v>0</v>
      </c>
      <c r="K146">
        <f t="shared" si="8"/>
        <v>0</v>
      </c>
    </row>
    <row r="147" spans="1:11" ht="12.75">
      <c r="A147">
        <v>146</v>
      </c>
      <c r="B147">
        <f>COUNTIF(Data!$P$2:$P$66,"&lt;"&amp;'Time to prediction (2)'!$A147)/COUNT(Data!$P$2:$P$66)</f>
        <v>0.9137931034482759</v>
      </c>
      <c r="C147">
        <f t="shared" si="10"/>
        <v>0</v>
      </c>
      <c r="E147">
        <f>COUNTIFS(Data!$P$2:$P$66,"&lt;"&amp;'Time to prediction (2)'!$A147,Data!$D$2:$D$66,"AI")/COUNTIFS(Data!$P$2:$P$66,"&gt;0",Data!$D$2:$D$66,"AI")</f>
        <v>0.9545454545454546</v>
      </c>
      <c r="G147">
        <f>COUNTIFS(Data!$P$2:$P$66,"&lt;"&amp;'Time to prediction (2)'!$A147,Data!$H$2:$H$66,"&lt;2000")/COUNTIFS(Data!$P$2:$P$66,"&gt;0",Data!$H$2:$H$66,"&lt;2000")</f>
        <v>0.8888888888888888</v>
      </c>
      <c r="H147">
        <f>COUNTIFS(Data!$P$2:$P$66,"&lt;"&amp;'Time to prediction (2)'!$A147,Data!$H$2:$H$66,"&gt;1999")/COUNTIFS(Data!$P$2:$P$66,"&gt;0",Data!$H$2:$H$66,"&gt;1999")</f>
        <v>0.925</v>
      </c>
      <c r="I147">
        <f t="shared" si="9"/>
        <v>0.036111111111111205</v>
      </c>
      <c r="J147">
        <f t="shared" si="7"/>
        <v>0</v>
      </c>
      <c r="K147">
        <f t="shared" si="8"/>
        <v>0</v>
      </c>
    </row>
    <row r="148" spans="1:11" ht="12.75">
      <c r="A148">
        <v>147</v>
      </c>
      <c r="B148">
        <f>COUNTIF(Data!$P$2:$P$66,"&lt;"&amp;'Time to prediction (2)'!$A148)/COUNT(Data!$P$2:$P$66)</f>
        <v>0.9137931034482759</v>
      </c>
      <c r="C148">
        <f t="shared" si="10"/>
        <v>0</v>
      </c>
      <c r="E148">
        <f>COUNTIFS(Data!$P$2:$P$66,"&lt;"&amp;'Time to prediction (2)'!$A148,Data!$D$2:$D$66,"AI")/COUNTIFS(Data!$P$2:$P$66,"&gt;0",Data!$D$2:$D$66,"AI")</f>
        <v>0.9545454545454546</v>
      </c>
      <c r="G148">
        <f>COUNTIFS(Data!$P$2:$P$66,"&lt;"&amp;'Time to prediction (2)'!$A148,Data!$H$2:$H$66,"&lt;2000")/COUNTIFS(Data!$P$2:$P$66,"&gt;0",Data!$H$2:$H$66,"&lt;2000")</f>
        <v>0.8888888888888888</v>
      </c>
      <c r="H148">
        <f>COUNTIFS(Data!$P$2:$P$66,"&lt;"&amp;'Time to prediction (2)'!$A148,Data!$H$2:$H$66,"&gt;1999")/COUNTIFS(Data!$P$2:$P$66,"&gt;0",Data!$H$2:$H$66,"&gt;1999")</f>
        <v>0.925</v>
      </c>
      <c r="I148">
        <f t="shared" si="9"/>
        <v>0.036111111111111205</v>
      </c>
      <c r="J148">
        <f t="shared" si="7"/>
        <v>0</v>
      </c>
      <c r="K148">
        <f t="shared" si="8"/>
        <v>0</v>
      </c>
    </row>
    <row r="149" spans="1:11" ht="12.75">
      <c r="A149">
        <v>148</v>
      </c>
      <c r="B149">
        <f>COUNTIF(Data!$P$2:$P$66,"&lt;"&amp;'Time to prediction (2)'!$A149)/COUNT(Data!$P$2:$P$66)</f>
        <v>0.9137931034482759</v>
      </c>
      <c r="C149">
        <f t="shared" si="10"/>
        <v>0</v>
      </c>
      <c r="E149">
        <f>COUNTIFS(Data!$P$2:$P$66,"&lt;"&amp;'Time to prediction (2)'!$A149,Data!$D$2:$D$66,"AI")/COUNTIFS(Data!$P$2:$P$66,"&gt;0",Data!$D$2:$D$66,"AI")</f>
        <v>0.9545454545454546</v>
      </c>
      <c r="G149">
        <f>COUNTIFS(Data!$P$2:$P$66,"&lt;"&amp;'Time to prediction (2)'!$A149,Data!$H$2:$H$66,"&lt;2000")/COUNTIFS(Data!$P$2:$P$66,"&gt;0",Data!$H$2:$H$66,"&lt;2000")</f>
        <v>0.8888888888888888</v>
      </c>
      <c r="H149">
        <f>COUNTIFS(Data!$P$2:$P$66,"&lt;"&amp;'Time to prediction (2)'!$A149,Data!$H$2:$H$66,"&gt;1999")/COUNTIFS(Data!$P$2:$P$66,"&gt;0",Data!$H$2:$H$66,"&gt;1999")</f>
        <v>0.925</v>
      </c>
      <c r="I149">
        <f t="shared" si="9"/>
        <v>0.036111111111111205</v>
      </c>
      <c r="J149">
        <f t="shared" si="7"/>
        <v>0</v>
      </c>
      <c r="K149">
        <f t="shared" si="8"/>
        <v>0</v>
      </c>
    </row>
    <row r="150" spans="1:11" ht="12.75">
      <c r="A150">
        <v>149</v>
      </c>
      <c r="B150">
        <f>COUNTIF(Data!$P$2:$P$66,"&lt;"&amp;'Time to prediction (2)'!$A150)/COUNT(Data!$P$2:$P$66)</f>
        <v>0.9137931034482759</v>
      </c>
      <c r="C150">
        <f t="shared" si="10"/>
        <v>0</v>
      </c>
      <c r="E150">
        <f>COUNTIFS(Data!$P$2:$P$66,"&lt;"&amp;'Time to prediction (2)'!$A150,Data!$D$2:$D$66,"AI")/COUNTIFS(Data!$P$2:$P$66,"&gt;0",Data!$D$2:$D$66,"AI")</f>
        <v>0.9545454545454546</v>
      </c>
      <c r="G150">
        <f>COUNTIFS(Data!$P$2:$P$66,"&lt;"&amp;'Time to prediction (2)'!$A150,Data!$H$2:$H$66,"&lt;2000")/COUNTIFS(Data!$P$2:$P$66,"&gt;0",Data!$H$2:$H$66,"&lt;2000")</f>
        <v>0.8888888888888888</v>
      </c>
      <c r="H150">
        <f>COUNTIFS(Data!$P$2:$P$66,"&lt;"&amp;'Time to prediction (2)'!$A150,Data!$H$2:$H$66,"&gt;1999")/COUNTIFS(Data!$P$2:$P$66,"&gt;0",Data!$H$2:$H$66,"&gt;1999")</f>
        <v>0.925</v>
      </c>
      <c r="I150">
        <f t="shared" si="9"/>
        <v>0.036111111111111205</v>
      </c>
      <c r="J150">
        <f t="shared" si="7"/>
        <v>0</v>
      </c>
      <c r="K150">
        <f t="shared" si="8"/>
        <v>0</v>
      </c>
    </row>
    <row r="151" spans="1:11" ht="12.75">
      <c r="A151">
        <v>150</v>
      </c>
      <c r="B151">
        <f>COUNTIF(Data!$P$2:$P$66,"&lt;"&amp;'Time to prediction (2)'!$A151)/COUNT(Data!$P$2:$P$66)</f>
        <v>0.9137931034482759</v>
      </c>
      <c r="C151">
        <f t="shared" si="10"/>
        <v>0</v>
      </c>
      <c r="E151">
        <f>COUNTIFS(Data!$P$2:$P$66,"&lt;"&amp;'Time to prediction (2)'!$A151,Data!$D$2:$D$66,"AI")/COUNTIFS(Data!$P$2:$P$66,"&gt;0",Data!$D$2:$D$66,"AI")</f>
        <v>0.9545454545454546</v>
      </c>
      <c r="G151">
        <f>COUNTIFS(Data!$P$2:$P$66,"&lt;"&amp;'Time to prediction (2)'!$A151,Data!$H$2:$H$66,"&lt;2000")/COUNTIFS(Data!$P$2:$P$66,"&gt;0",Data!$H$2:$H$66,"&lt;2000")</f>
        <v>0.8888888888888888</v>
      </c>
      <c r="H151">
        <f>COUNTIFS(Data!$P$2:$P$66,"&lt;"&amp;'Time to prediction (2)'!$A151,Data!$H$2:$H$66,"&gt;1999")/COUNTIFS(Data!$P$2:$P$66,"&gt;0",Data!$H$2:$H$66,"&gt;1999")</f>
        <v>0.925</v>
      </c>
      <c r="I151">
        <f t="shared" si="9"/>
        <v>0.036111111111111205</v>
      </c>
      <c r="J151">
        <f t="shared" si="7"/>
        <v>0</v>
      </c>
      <c r="K151">
        <f t="shared" si="8"/>
        <v>0</v>
      </c>
    </row>
    <row r="152" spans="1:11" ht="12.75">
      <c r="A152">
        <v>151</v>
      </c>
      <c r="B152">
        <f>COUNTIF(Data!$P$2:$P$66,"&lt;"&amp;'Time to prediction (2)'!$A152)/COUNT(Data!$P$2:$P$66)</f>
        <v>0.9137931034482759</v>
      </c>
      <c r="C152">
        <f t="shared" si="10"/>
        <v>0</v>
      </c>
      <c r="E152">
        <f>COUNTIFS(Data!$P$2:$P$66,"&lt;"&amp;'Time to prediction (2)'!$A152,Data!$D$2:$D$66,"AI")/COUNTIFS(Data!$P$2:$P$66,"&gt;0",Data!$D$2:$D$66,"AI")</f>
        <v>0.9545454545454546</v>
      </c>
      <c r="G152">
        <f>COUNTIFS(Data!$P$2:$P$66,"&lt;"&amp;'Time to prediction (2)'!$A152,Data!$H$2:$H$66,"&lt;2000")/COUNTIFS(Data!$P$2:$P$66,"&gt;0",Data!$H$2:$H$66,"&lt;2000")</f>
        <v>0.8888888888888888</v>
      </c>
      <c r="H152">
        <f>COUNTIFS(Data!$P$2:$P$66,"&lt;"&amp;'Time to prediction (2)'!$A152,Data!$H$2:$H$66,"&gt;1999")/COUNTIFS(Data!$P$2:$P$66,"&gt;0",Data!$H$2:$H$66,"&gt;1999")</f>
        <v>0.925</v>
      </c>
      <c r="I152">
        <f t="shared" si="9"/>
        <v>0.036111111111111205</v>
      </c>
      <c r="J152">
        <f t="shared" si="7"/>
        <v>0</v>
      </c>
      <c r="K152">
        <f t="shared" si="8"/>
        <v>0</v>
      </c>
    </row>
    <row r="153" spans="1:11" ht="12.75">
      <c r="A153">
        <v>152</v>
      </c>
      <c r="B153">
        <f>COUNTIF(Data!$P$2:$P$66,"&lt;"&amp;'Time to prediction (2)'!$A153)/COUNT(Data!$P$2:$P$66)</f>
        <v>0.9137931034482759</v>
      </c>
      <c r="C153">
        <f t="shared" si="10"/>
        <v>0</v>
      </c>
      <c r="E153">
        <f>COUNTIFS(Data!$P$2:$P$66,"&lt;"&amp;'Time to prediction (2)'!$A153,Data!$D$2:$D$66,"AI")/COUNTIFS(Data!$P$2:$P$66,"&gt;0",Data!$D$2:$D$66,"AI")</f>
        <v>0.9545454545454546</v>
      </c>
      <c r="G153">
        <f>COUNTIFS(Data!$P$2:$P$66,"&lt;"&amp;'Time to prediction (2)'!$A153,Data!$H$2:$H$66,"&lt;2000")/COUNTIFS(Data!$P$2:$P$66,"&gt;0",Data!$H$2:$H$66,"&lt;2000")</f>
        <v>0.8888888888888888</v>
      </c>
      <c r="H153">
        <f>COUNTIFS(Data!$P$2:$P$66,"&lt;"&amp;'Time to prediction (2)'!$A153,Data!$H$2:$H$66,"&gt;1999")/COUNTIFS(Data!$P$2:$P$66,"&gt;0",Data!$H$2:$H$66,"&gt;1999")</f>
        <v>0.925</v>
      </c>
      <c r="I153">
        <f t="shared" si="9"/>
        <v>0.036111111111111205</v>
      </c>
      <c r="J153">
        <f aca="true" t="shared" si="11" ref="J153:J216">G153-G152</f>
        <v>0</v>
      </c>
      <c r="K153">
        <f aca="true" t="shared" si="12" ref="K153:K216">H153-H152</f>
        <v>0</v>
      </c>
    </row>
    <row r="154" spans="1:11" ht="12.75">
      <c r="A154">
        <v>153</v>
      </c>
      <c r="B154">
        <f>COUNTIF(Data!$P$2:$P$66,"&lt;"&amp;'Time to prediction (2)'!$A154)/COUNT(Data!$P$2:$P$66)</f>
        <v>0.9137931034482759</v>
      </c>
      <c r="C154">
        <f t="shared" si="10"/>
        <v>0</v>
      </c>
      <c r="E154">
        <f>COUNTIFS(Data!$P$2:$P$66,"&lt;"&amp;'Time to prediction (2)'!$A154,Data!$D$2:$D$66,"AI")/COUNTIFS(Data!$P$2:$P$66,"&gt;0",Data!$D$2:$D$66,"AI")</f>
        <v>0.9545454545454546</v>
      </c>
      <c r="G154">
        <f>COUNTIFS(Data!$P$2:$P$66,"&lt;"&amp;'Time to prediction (2)'!$A154,Data!$H$2:$H$66,"&lt;2000")/COUNTIFS(Data!$P$2:$P$66,"&gt;0",Data!$H$2:$H$66,"&lt;2000")</f>
        <v>0.8888888888888888</v>
      </c>
      <c r="H154">
        <f>COUNTIFS(Data!$P$2:$P$66,"&lt;"&amp;'Time to prediction (2)'!$A154,Data!$H$2:$H$66,"&gt;1999")/COUNTIFS(Data!$P$2:$P$66,"&gt;0",Data!$H$2:$H$66,"&gt;1999")</f>
        <v>0.925</v>
      </c>
      <c r="I154">
        <f t="shared" si="9"/>
        <v>0.036111111111111205</v>
      </c>
      <c r="J154">
        <f t="shared" si="11"/>
        <v>0</v>
      </c>
      <c r="K154">
        <f t="shared" si="12"/>
        <v>0</v>
      </c>
    </row>
    <row r="155" spans="1:11" ht="12.75">
      <c r="A155">
        <v>154</v>
      </c>
      <c r="B155">
        <f>COUNTIF(Data!$P$2:$P$66,"&lt;"&amp;'Time to prediction (2)'!$A155)/COUNT(Data!$P$2:$P$66)</f>
        <v>0.9137931034482759</v>
      </c>
      <c r="C155">
        <f t="shared" si="10"/>
        <v>0</v>
      </c>
      <c r="E155">
        <f>COUNTIFS(Data!$P$2:$P$66,"&lt;"&amp;'Time to prediction (2)'!$A155,Data!$D$2:$D$66,"AI")/COUNTIFS(Data!$P$2:$P$66,"&gt;0",Data!$D$2:$D$66,"AI")</f>
        <v>0.9545454545454546</v>
      </c>
      <c r="G155">
        <f>COUNTIFS(Data!$P$2:$P$66,"&lt;"&amp;'Time to prediction (2)'!$A155,Data!$H$2:$H$66,"&lt;2000")/COUNTIFS(Data!$P$2:$P$66,"&gt;0",Data!$H$2:$H$66,"&lt;2000")</f>
        <v>0.8888888888888888</v>
      </c>
      <c r="H155">
        <f>COUNTIFS(Data!$P$2:$P$66,"&lt;"&amp;'Time to prediction (2)'!$A155,Data!$H$2:$H$66,"&gt;1999")/COUNTIFS(Data!$P$2:$P$66,"&gt;0",Data!$H$2:$H$66,"&gt;1999")</f>
        <v>0.925</v>
      </c>
      <c r="I155">
        <f t="shared" si="9"/>
        <v>0.036111111111111205</v>
      </c>
      <c r="J155">
        <f t="shared" si="11"/>
        <v>0</v>
      </c>
      <c r="K155">
        <f t="shared" si="12"/>
        <v>0</v>
      </c>
    </row>
    <row r="156" spans="1:11" ht="12.75">
      <c r="A156">
        <v>155</v>
      </c>
      <c r="B156">
        <f>COUNTIF(Data!$P$2:$P$66,"&lt;"&amp;'Time to prediction (2)'!$A156)/COUNT(Data!$P$2:$P$66)</f>
        <v>0.9137931034482759</v>
      </c>
      <c r="C156">
        <f t="shared" si="10"/>
        <v>0</v>
      </c>
      <c r="E156">
        <f>COUNTIFS(Data!$P$2:$P$66,"&lt;"&amp;'Time to prediction (2)'!$A156,Data!$D$2:$D$66,"AI")/COUNTIFS(Data!$P$2:$P$66,"&gt;0",Data!$D$2:$D$66,"AI")</f>
        <v>0.9545454545454546</v>
      </c>
      <c r="G156">
        <f>COUNTIFS(Data!$P$2:$P$66,"&lt;"&amp;'Time to prediction (2)'!$A156,Data!$H$2:$H$66,"&lt;2000")/COUNTIFS(Data!$P$2:$P$66,"&gt;0",Data!$H$2:$H$66,"&lt;2000")</f>
        <v>0.8888888888888888</v>
      </c>
      <c r="H156">
        <f>COUNTIFS(Data!$P$2:$P$66,"&lt;"&amp;'Time to prediction (2)'!$A156,Data!$H$2:$H$66,"&gt;1999")/COUNTIFS(Data!$P$2:$P$66,"&gt;0",Data!$H$2:$H$66,"&gt;1999")</f>
        <v>0.925</v>
      </c>
      <c r="I156">
        <f t="shared" si="9"/>
        <v>0.036111111111111205</v>
      </c>
      <c r="J156">
        <f t="shared" si="11"/>
        <v>0</v>
      </c>
      <c r="K156">
        <f t="shared" si="12"/>
        <v>0</v>
      </c>
    </row>
    <row r="157" spans="1:11" ht="12.75">
      <c r="A157">
        <v>156</v>
      </c>
      <c r="B157">
        <f>COUNTIF(Data!$P$2:$P$66,"&lt;"&amp;'Time to prediction (2)'!$A157)/COUNT(Data!$P$2:$P$66)</f>
        <v>0.9310344827586207</v>
      </c>
      <c r="C157">
        <f t="shared" si="10"/>
        <v>0.01724137931034475</v>
      </c>
      <c r="E157">
        <f>COUNTIFS(Data!$P$2:$P$66,"&lt;"&amp;'Time to prediction (2)'!$A157,Data!$D$2:$D$66,"AI")/COUNTIFS(Data!$P$2:$P$66,"&gt;0",Data!$D$2:$D$66,"AI")</f>
        <v>0.9545454545454546</v>
      </c>
      <c r="G157">
        <f>COUNTIFS(Data!$P$2:$P$66,"&lt;"&amp;'Time to prediction (2)'!$A157,Data!$H$2:$H$66,"&lt;2000")/COUNTIFS(Data!$P$2:$P$66,"&gt;0",Data!$H$2:$H$66,"&lt;2000")</f>
        <v>0.9444444444444444</v>
      </c>
      <c r="H157">
        <f>COUNTIFS(Data!$P$2:$P$66,"&lt;"&amp;'Time to prediction (2)'!$A157,Data!$H$2:$H$66,"&gt;1999")/COUNTIFS(Data!$P$2:$P$66,"&gt;0",Data!$H$2:$H$66,"&gt;1999")</f>
        <v>0.925</v>
      </c>
      <c r="I157">
        <f t="shared" si="9"/>
        <v>0.019444444444444375</v>
      </c>
      <c r="J157">
        <f t="shared" si="11"/>
        <v>0.05555555555555558</v>
      </c>
      <c r="K157">
        <f t="shared" si="12"/>
        <v>0</v>
      </c>
    </row>
    <row r="158" spans="1:11" ht="12.75">
      <c r="A158">
        <v>157</v>
      </c>
      <c r="B158">
        <f>COUNTIF(Data!$P$2:$P$66,"&lt;"&amp;'Time to prediction (2)'!$A158)/COUNT(Data!$P$2:$P$66)</f>
        <v>0.9310344827586207</v>
      </c>
      <c r="C158">
        <f t="shared" si="10"/>
        <v>0</v>
      </c>
      <c r="E158">
        <f>COUNTIFS(Data!$P$2:$P$66,"&lt;"&amp;'Time to prediction (2)'!$A158,Data!$D$2:$D$66,"AI")/COUNTIFS(Data!$P$2:$P$66,"&gt;0",Data!$D$2:$D$66,"AI")</f>
        <v>0.9545454545454546</v>
      </c>
      <c r="G158">
        <f>COUNTIFS(Data!$P$2:$P$66,"&lt;"&amp;'Time to prediction (2)'!$A158,Data!$H$2:$H$66,"&lt;2000")/COUNTIFS(Data!$P$2:$P$66,"&gt;0",Data!$H$2:$H$66,"&lt;2000")</f>
        <v>0.9444444444444444</v>
      </c>
      <c r="H158">
        <f>COUNTIFS(Data!$P$2:$P$66,"&lt;"&amp;'Time to prediction (2)'!$A158,Data!$H$2:$H$66,"&gt;1999")/COUNTIFS(Data!$P$2:$P$66,"&gt;0",Data!$H$2:$H$66,"&gt;1999")</f>
        <v>0.925</v>
      </c>
      <c r="I158">
        <f t="shared" si="9"/>
        <v>0.019444444444444375</v>
      </c>
      <c r="J158">
        <f t="shared" si="11"/>
        <v>0</v>
      </c>
      <c r="K158">
        <f t="shared" si="12"/>
        <v>0</v>
      </c>
    </row>
    <row r="159" spans="1:11" ht="12.75">
      <c r="A159">
        <v>158</v>
      </c>
      <c r="B159">
        <f>COUNTIF(Data!$P$2:$P$66,"&lt;"&amp;'Time to prediction (2)'!$A159)/COUNT(Data!$P$2:$P$66)</f>
        <v>0.9310344827586207</v>
      </c>
      <c r="C159">
        <f t="shared" si="10"/>
        <v>0</v>
      </c>
      <c r="E159">
        <f>COUNTIFS(Data!$P$2:$P$66,"&lt;"&amp;'Time to prediction (2)'!$A159,Data!$D$2:$D$66,"AI")/COUNTIFS(Data!$P$2:$P$66,"&gt;0",Data!$D$2:$D$66,"AI")</f>
        <v>0.9545454545454546</v>
      </c>
      <c r="G159">
        <f>COUNTIFS(Data!$P$2:$P$66,"&lt;"&amp;'Time to prediction (2)'!$A159,Data!$H$2:$H$66,"&lt;2000")/COUNTIFS(Data!$P$2:$P$66,"&gt;0",Data!$H$2:$H$66,"&lt;2000")</f>
        <v>0.9444444444444444</v>
      </c>
      <c r="H159">
        <f>COUNTIFS(Data!$P$2:$P$66,"&lt;"&amp;'Time to prediction (2)'!$A159,Data!$H$2:$H$66,"&gt;1999")/COUNTIFS(Data!$P$2:$P$66,"&gt;0",Data!$H$2:$H$66,"&gt;1999")</f>
        <v>0.925</v>
      </c>
      <c r="I159">
        <f t="shared" si="9"/>
        <v>0.019444444444444375</v>
      </c>
      <c r="J159">
        <f t="shared" si="11"/>
        <v>0</v>
      </c>
      <c r="K159">
        <f t="shared" si="12"/>
        <v>0</v>
      </c>
    </row>
    <row r="160" spans="1:11" ht="12.75">
      <c r="A160">
        <v>159</v>
      </c>
      <c r="B160">
        <f>COUNTIF(Data!$P$2:$P$66,"&lt;"&amp;'Time to prediction (2)'!$A160)/COUNT(Data!$P$2:$P$66)</f>
        <v>0.9310344827586207</v>
      </c>
      <c r="C160">
        <f t="shared" si="10"/>
        <v>0</v>
      </c>
      <c r="E160">
        <f>COUNTIFS(Data!$P$2:$P$66,"&lt;"&amp;'Time to prediction (2)'!$A160,Data!$D$2:$D$66,"AI")/COUNTIFS(Data!$P$2:$P$66,"&gt;0",Data!$D$2:$D$66,"AI")</f>
        <v>0.9545454545454546</v>
      </c>
      <c r="G160">
        <f>COUNTIFS(Data!$P$2:$P$66,"&lt;"&amp;'Time to prediction (2)'!$A160,Data!$H$2:$H$66,"&lt;2000")/COUNTIFS(Data!$P$2:$P$66,"&gt;0",Data!$H$2:$H$66,"&lt;2000")</f>
        <v>0.9444444444444444</v>
      </c>
      <c r="H160">
        <f>COUNTIFS(Data!$P$2:$P$66,"&lt;"&amp;'Time to prediction (2)'!$A160,Data!$H$2:$H$66,"&gt;1999")/COUNTIFS(Data!$P$2:$P$66,"&gt;0",Data!$H$2:$H$66,"&gt;1999")</f>
        <v>0.925</v>
      </c>
      <c r="I160">
        <f t="shared" si="9"/>
        <v>0.019444444444444375</v>
      </c>
      <c r="J160">
        <f t="shared" si="11"/>
        <v>0</v>
      </c>
      <c r="K160">
        <f t="shared" si="12"/>
        <v>0</v>
      </c>
    </row>
    <row r="161" spans="1:11" ht="12.75">
      <c r="A161">
        <v>160</v>
      </c>
      <c r="B161">
        <f>COUNTIF(Data!$P$2:$P$66,"&lt;"&amp;'Time to prediction (2)'!$A161)/COUNT(Data!$P$2:$P$66)</f>
        <v>0.9310344827586207</v>
      </c>
      <c r="C161">
        <f t="shared" si="10"/>
        <v>0</v>
      </c>
      <c r="E161">
        <f>COUNTIFS(Data!$P$2:$P$66,"&lt;"&amp;'Time to prediction (2)'!$A161,Data!$D$2:$D$66,"AI")/COUNTIFS(Data!$P$2:$P$66,"&gt;0",Data!$D$2:$D$66,"AI")</f>
        <v>0.9545454545454546</v>
      </c>
      <c r="G161">
        <f>COUNTIFS(Data!$P$2:$P$66,"&lt;"&amp;'Time to prediction (2)'!$A161,Data!$H$2:$H$66,"&lt;2000")/COUNTIFS(Data!$P$2:$P$66,"&gt;0",Data!$H$2:$H$66,"&lt;2000")</f>
        <v>0.9444444444444444</v>
      </c>
      <c r="H161">
        <f>COUNTIFS(Data!$P$2:$P$66,"&lt;"&amp;'Time to prediction (2)'!$A161,Data!$H$2:$H$66,"&gt;1999")/COUNTIFS(Data!$P$2:$P$66,"&gt;0",Data!$H$2:$H$66,"&gt;1999")</f>
        <v>0.925</v>
      </c>
      <c r="I161">
        <f t="shared" si="9"/>
        <v>0.019444444444444375</v>
      </c>
      <c r="J161">
        <f t="shared" si="11"/>
        <v>0</v>
      </c>
      <c r="K161">
        <f t="shared" si="12"/>
        <v>0</v>
      </c>
    </row>
    <row r="162" spans="1:11" ht="12.75">
      <c r="A162">
        <v>161</v>
      </c>
      <c r="B162">
        <f>COUNTIF(Data!$P$2:$P$66,"&lt;"&amp;'Time to prediction (2)'!$A162)/COUNT(Data!$P$2:$P$66)</f>
        <v>0.9310344827586207</v>
      </c>
      <c r="C162">
        <f t="shared" si="10"/>
        <v>0</v>
      </c>
      <c r="E162">
        <f>COUNTIFS(Data!$P$2:$P$66,"&lt;"&amp;'Time to prediction (2)'!$A162,Data!$D$2:$D$66,"AI")/COUNTIFS(Data!$P$2:$P$66,"&gt;0",Data!$D$2:$D$66,"AI")</f>
        <v>0.9545454545454546</v>
      </c>
      <c r="G162">
        <f>COUNTIFS(Data!$P$2:$P$66,"&lt;"&amp;'Time to prediction (2)'!$A162,Data!$H$2:$H$66,"&lt;2000")/COUNTIFS(Data!$P$2:$P$66,"&gt;0",Data!$H$2:$H$66,"&lt;2000")</f>
        <v>0.9444444444444444</v>
      </c>
      <c r="H162">
        <f>COUNTIFS(Data!$P$2:$P$66,"&lt;"&amp;'Time to prediction (2)'!$A162,Data!$H$2:$H$66,"&gt;1999")/COUNTIFS(Data!$P$2:$P$66,"&gt;0",Data!$H$2:$H$66,"&gt;1999")</f>
        <v>0.925</v>
      </c>
      <c r="I162">
        <f t="shared" si="9"/>
        <v>0.019444444444444375</v>
      </c>
      <c r="J162">
        <f t="shared" si="11"/>
        <v>0</v>
      </c>
      <c r="K162">
        <f t="shared" si="12"/>
        <v>0</v>
      </c>
    </row>
    <row r="163" spans="1:11" ht="12.75">
      <c r="A163">
        <v>162</v>
      </c>
      <c r="B163">
        <f>COUNTIF(Data!$P$2:$P$66,"&lt;"&amp;'Time to prediction (2)'!$A163)/COUNT(Data!$P$2:$P$66)</f>
        <v>0.9310344827586207</v>
      </c>
      <c r="C163">
        <f t="shared" si="10"/>
        <v>0</v>
      </c>
      <c r="E163">
        <f>COUNTIFS(Data!$P$2:$P$66,"&lt;"&amp;'Time to prediction (2)'!$A163,Data!$D$2:$D$66,"AI")/COUNTIFS(Data!$P$2:$P$66,"&gt;0",Data!$D$2:$D$66,"AI")</f>
        <v>0.9545454545454546</v>
      </c>
      <c r="G163">
        <f>COUNTIFS(Data!$P$2:$P$66,"&lt;"&amp;'Time to prediction (2)'!$A163,Data!$H$2:$H$66,"&lt;2000")/COUNTIFS(Data!$P$2:$P$66,"&gt;0",Data!$H$2:$H$66,"&lt;2000")</f>
        <v>0.9444444444444444</v>
      </c>
      <c r="H163">
        <f>COUNTIFS(Data!$P$2:$P$66,"&lt;"&amp;'Time to prediction (2)'!$A163,Data!$H$2:$H$66,"&gt;1999")/COUNTIFS(Data!$P$2:$P$66,"&gt;0",Data!$H$2:$H$66,"&gt;1999")</f>
        <v>0.925</v>
      </c>
      <c r="I163">
        <f t="shared" si="9"/>
        <v>0.019444444444444375</v>
      </c>
      <c r="J163">
        <f t="shared" si="11"/>
        <v>0</v>
      </c>
      <c r="K163">
        <f t="shared" si="12"/>
        <v>0</v>
      </c>
    </row>
    <row r="164" spans="1:11" ht="12.75">
      <c r="A164">
        <v>163</v>
      </c>
      <c r="B164">
        <f>COUNTIF(Data!$P$2:$P$66,"&lt;"&amp;'Time to prediction (2)'!$A164)/COUNT(Data!$P$2:$P$66)</f>
        <v>0.9310344827586207</v>
      </c>
      <c r="C164">
        <f t="shared" si="10"/>
        <v>0</v>
      </c>
      <c r="E164">
        <f>COUNTIFS(Data!$P$2:$P$66,"&lt;"&amp;'Time to prediction (2)'!$A164,Data!$D$2:$D$66,"AI")/COUNTIFS(Data!$P$2:$P$66,"&gt;0",Data!$D$2:$D$66,"AI")</f>
        <v>0.9545454545454546</v>
      </c>
      <c r="G164">
        <f>COUNTIFS(Data!$P$2:$P$66,"&lt;"&amp;'Time to prediction (2)'!$A164,Data!$H$2:$H$66,"&lt;2000")/COUNTIFS(Data!$P$2:$P$66,"&gt;0",Data!$H$2:$H$66,"&lt;2000")</f>
        <v>0.9444444444444444</v>
      </c>
      <c r="H164">
        <f>COUNTIFS(Data!$P$2:$P$66,"&lt;"&amp;'Time to prediction (2)'!$A164,Data!$H$2:$H$66,"&gt;1999")/COUNTIFS(Data!$P$2:$P$66,"&gt;0",Data!$H$2:$H$66,"&gt;1999")</f>
        <v>0.925</v>
      </c>
      <c r="I164">
        <f t="shared" si="9"/>
        <v>0.019444444444444375</v>
      </c>
      <c r="J164">
        <f t="shared" si="11"/>
        <v>0</v>
      </c>
      <c r="K164">
        <f t="shared" si="12"/>
        <v>0</v>
      </c>
    </row>
    <row r="165" spans="1:11" ht="12.75">
      <c r="A165">
        <v>164</v>
      </c>
      <c r="B165">
        <f>COUNTIF(Data!$P$2:$P$66,"&lt;"&amp;'Time to prediction (2)'!$A165)/COUNT(Data!$P$2:$P$66)</f>
        <v>0.9310344827586207</v>
      </c>
      <c r="C165">
        <f t="shared" si="10"/>
        <v>0</v>
      </c>
      <c r="E165">
        <f>COUNTIFS(Data!$P$2:$P$66,"&lt;"&amp;'Time to prediction (2)'!$A165,Data!$D$2:$D$66,"AI")/COUNTIFS(Data!$P$2:$P$66,"&gt;0",Data!$D$2:$D$66,"AI")</f>
        <v>0.9545454545454546</v>
      </c>
      <c r="G165">
        <f>COUNTIFS(Data!$P$2:$P$66,"&lt;"&amp;'Time to prediction (2)'!$A165,Data!$H$2:$H$66,"&lt;2000")/COUNTIFS(Data!$P$2:$P$66,"&gt;0",Data!$H$2:$H$66,"&lt;2000")</f>
        <v>0.9444444444444444</v>
      </c>
      <c r="H165">
        <f>COUNTIFS(Data!$P$2:$P$66,"&lt;"&amp;'Time to prediction (2)'!$A165,Data!$H$2:$H$66,"&gt;1999")/COUNTIFS(Data!$P$2:$P$66,"&gt;0",Data!$H$2:$H$66,"&gt;1999")</f>
        <v>0.925</v>
      </c>
      <c r="I165">
        <f t="shared" si="9"/>
        <v>0.019444444444444375</v>
      </c>
      <c r="J165">
        <f t="shared" si="11"/>
        <v>0</v>
      </c>
      <c r="K165">
        <f t="shared" si="12"/>
        <v>0</v>
      </c>
    </row>
    <row r="166" spans="1:11" ht="12.75">
      <c r="A166">
        <v>165</v>
      </c>
      <c r="B166">
        <f>COUNTIF(Data!$P$2:$P$66,"&lt;"&amp;'Time to prediction (2)'!$A166)/COUNT(Data!$P$2:$P$66)</f>
        <v>0.9310344827586207</v>
      </c>
      <c r="C166">
        <f t="shared" si="10"/>
        <v>0</v>
      </c>
      <c r="E166">
        <f>COUNTIFS(Data!$P$2:$P$66,"&lt;"&amp;'Time to prediction (2)'!$A166,Data!$D$2:$D$66,"AI")/COUNTIFS(Data!$P$2:$P$66,"&gt;0",Data!$D$2:$D$66,"AI")</f>
        <v>0.9545454545454546</v>
      </c>
      <c r="G166">
        <f>COUNTIFS(Data!$P$2:$P$66,"&lt;"&amp;'Time to prediction (2)'!$A166,Data!$H$2:$H$66,"&lt;2000")/COUNTIFS(Data!$P$2:$P$66,"&gt;0",Data!$H$2:$H$66,"&lt;2000")</f>
        <v>0.9444444444444444</v>
      </c>
      <c r="H166">
        <f>COUNTIFS(Data!$P$2:$P$66,"&lt;"&amp;'Time to prediction (2)'!$A166,Data!$H$2:$H$66,"&gt;1999")/COUNTIFS(Data!$P$2:$P$66,"&gt;0",Data!$H$2:$H$66,"&gt;1999")</f>
        <v>0.925</v>
      </c>
      <c r="I166">
        <f t="shared" si="9"/>
        <v>0.019444444444444375</v>
      </c>
      <c r="J166">
        <f t="shared" si="11"/>
        <v>0</v>
      </c>
      <c r="K166">
        <f t="shared" si="12"/>
        <v>0</v>
      </c>
    </row>
    <row r="167" spans="1:11" ht="12.75">
      <c r="A167">
        <v>166</v>
      </c>
      <c r="B167">
        <f>COUNTIF(Data!$P$2:$P$66,"&lt;"&amp;'Time to prediction (2)'!$A167)/COUNT(Data!$P$2:$P$66)</f>
        <v>0.9310344827586207</v>
      </c>
      <c r="C167">
        <f t="shared" si="10"/>
        <v>0</v>
      </c>
      <c r="E167">
        <f>COUNTIFS(Data!$P$2:$P$66,"&lt;"&amp;'Time to prediction (2)'!$A167,Data!$D$2:$D$66,"AI")/COUNTIFS(Data!$P$2:$P$66,"&gt;0",Data!$D$2:$D$66,"AI")</f>
        <v>0.9545454545454546</v>
      </c>
      <c r="G167">
        <f>COUNTIFS(Data!$P$2:$P$66,"&lt;"&amp;'Time to prediction (2)'!$A167,Data!$H$2:$H$66,"&lt;2000")/COUNTIFS(Data!$P$2:$P$66,"&gt;0",Data!$H$2:$H$66,"&lt;2000")</f>
        <v>0.9444444444444444</v>
      </c>
      <c r="H167">
        <f>COUNTIFS(Data!$P$2:$P$66,"&lt;"&amp;'Time to prediction (2)'!$A167,Data!$H$2:$H$66,"&gt;1999")/COUNTIFS(Data!$P$2:$P$66,"&gt;0",Data!$H$2:$H$66,"&gt;1999")</f>
        <v>0.925</v>
      </c>
      <c r="I167">
        <f t="shared" si="9"/>
        <v>0.019444444444444375</v>
      </c>
      <c r="J167">
        <f t="shared" si="11"/>
        <v>0</v>
      </c>
      <c r="K167">
        <f t="shared" si="12"/>
        <v>0</v>
      </c>
    </row>
    <row r="168" spans="1:11" ht="12.75">
      <c r="A168">
        <v>167</v>
      </c>
      <c r="B168">
        <f>COUNTIF(Data!$P$2:$P$66,"&lt;"&amp;'Time to prediction (2)'!$A168)/COUNT(Data!$P$2:$P$66)</f>
        <v>0.9310344827586207</v>
      </c>
      <c r="C168">
        <f t="shared" si="10"/>
        <v>0</v>
      </c>
      <c r="E168">
        <f>COUNTIFS(Data!$P$2:$P$66,"&lt;"&amp;'Time to prediction (2)'!$A168,Data!$D$2:$D$66,"AI")/COUNTIFS(Data!$P$2:$P$66,"&gt;0",Data!$D$2:$D$66,"AI")</f>
        <v>0.9545454545454546</v>
      </c>
      <c r="G168">
        <f>COUNTIFS(Data!$P$2:$P$66,"&lt;"&amp;'Time to prediction (2)'!$A168,Data!$H$2:$H$66,"&lt;2000")/COUNTIFS(Data!$P$2:$P$66,"&gt;0",Data!$H$2:$H$66,"&lt;2000")</f>
        <v>0.9444444444444444</v>
      </c>
      <c r="H168">
        <f>COUNTIFS(Data!$P$2:$P$66,"&lt;"&amp;'Time to prediction (2)'!$A168,Data!$H$2:$H$66,"&gt;1999")/COUNTIFS(Data!$P$2:$P$66,"&gt;0",Data!$H$2:$H$66,"&gt;1999")</f>
        <v>0.925</v>
      </c>
      <c r="I168">
        <f t="shared" si="9"/>
        <v>0.019444444444444375</v>
      </c>
      <c r="J168">
        <f t="shared" si="11"/>
        <v>0</v>
      </c>
      <c r="K168">
        <f t="shared" si="12"/>
        <v>0</v>
      </c>
    </row>
    <row r="169" spans="1:11" ht="12.75">
      <c r="A169">
        <v>168</v>
      </c>
      <c r="B169">
        <f>COUNTIF(Data!$P$2:$P$66,"&lt;"&amp;'Time to prediction (2)'!$A169)/COUNT(Data!$P$2:$P$66)</f>
        <v>0.9310344827586207</v>
      </c>
      <c r="C169">
        <f t="shared" si="10"/>
        <v>0</v>
      </c>
      <c r="E169">
        <f>COUNTIFS(Data!$P$2:$P$66,"&lt;"&amp;'Time to prediction (2)'!$A169,Data!$D$2:$D$66,"AI")/COUNTIFS(Data!$P$2:$P$66,"&gt;0",Data!$D$2:$D$66,"AI")</f>
        <v>0.9545454545454546</v>
      </c>
      <c r="G169">
        <f>COUNTIFS(Data!$P$2:$P$66,"&lt;"&amp;'Time to prediction (2)'!$A169,Data!$H$2:$H$66,"&lt;2000")/COUNTIFS(Data!$P$2:$P$66,"&gt;0",Data!$H$2:$H$66,"&lt;2000")</f>
        <v>0.9444444444444444</v>
      </c>
      <c r="H169">
        <f>COUNTIFS(Data!$P$2:$P$66,"&lt;"&amp;'Time to prediction (2)'!$A169,Data!$H$2:$H$66,"&gt;1999")/COUNTIFS(Data!$P$2:$P$66,"&gt;0",Data!$H$2:$H$66,"&gt;1999")</f>
        <v>0.925</v>
      </c>
      <c r="I169">
        <f t="shared" si="9"/>
        <v>0.019444444444444375</v>
      </c>
      <c r="J169">
        <f t="shared" si="11"/>
        <v>0</v>
      </c>
      <c r="K169">
        <f t="shared" si="12"/>
        <v>0</v>
      </c>
    </row>
    <row r="170" spans="1:11" ht="12.75">
      <c r="A170">
        <v>169</v>
      </c>
      <c r="B170">
        <f>COUNTIF(Data!$P$2:$P$66,"&lt;"&amp;'Time to prediction (2)'!$A170)/COUNT(Data!$P$2:$P$66)</f>
        <v>0.9310344827586207</v>
      </c>
      <c r="C170">
        <f t="shared" si="10"/>
        <v>0</v>
      </c>
      <c r="E170">
        <f>COUNTIFS(Data!$P$2:$P$66,"&lt;"&amp;'Time to prediction (2)'!$A170,Data!$D$2:$D$66,"AI")/COUNTIFS(Data!$P$2:$P$66,"&gt;0",Data!$D$2:$D$66,"AI")</f>
        <v>0.9545454545454546</v>
      </c>
      <c r="G170">
        <f>COUNTIFS(Data!$P$2:$P$66,"&lt;"&amp;'Time to prediction (2)'!$A170,Data!$H$2:$H$66,"&lt;2000")/COUNTIFS(Data!$P$2:$P$66,"&gt;0",Data!$H$2:$H$66,"&lt;2000")</f>
        <v>0.9444444444444444</v>
      </c>
      <c r="H170">
        <f>COUNTIFS(Data!$P$2:$P$66,"&lt;"&amp;'Time to prediction (2)'!$A170,Data!$H$2:$H$66,"&gt;1999")/COUNTIFS(Data!$P$2:$P$66,"&gt;0",Data!$H$2:$H$66,"&gt;1999")</f>
        <v>0.925</v>
      </c>
      <c r="I170">
        <f t="shared" si="9"/>
        <v>0.019444444444444375</v>
      </c>
      <c r="J170">
        <f t="shared" si="11"/>
        <v>0</v>
      </c>
      <c r="K170">
        <f t="shared" si="12"/>
        <v>0</v>
      </c>
    </row>
    <row r="171" spans="1:11" ht="12.75">
      <c r="A171">
        <v>170</v>
      </c>
      <c r="B171">
        <f>COUNTIF(Data!$P$2:$P$66,"&lt;"&amp;'Time to prediction (2)'!$A171)/COUNT(Data!$P$2:$P$66)</f>
        <v>0.9310344827586207</v>
      </c>
      <c r="C171">
        <f t="shared" si="10"/>
        <v>0</v>
      </c>
      <c r="E171">
        <f>COUNTIFS(Data!$P$2:$P$66,"&lt;"&amp;'Time to prediction (2)'!$A171,Data!$D$2:$D$66,"AI")/COUNTIFS(Data!$P$2:$P$66,"&gt;0",Data!$D$2:$D$66,"AI")</f>
        <v>0.9545454545454546</v>
      </c>
      <c r="G171">
        <f>COUNTIFS(Data!$P$2:$P$66,"&lt;"&amp;'Time to prediction (2)'!$A171,Data!$H$2:$H$66,"&lt;2000")/COUNTIFS(Data!$P$2:$P$66,"&gt;0",Data!$H$2:$H$66,"&lt;2000")</f>
        <v>0.9444444444444444</v>
      </c>
      <c r="H171">
        <f>COUNTIFS(Data!$P$2:$P$66,"&lt;"&amp;'Time to prediction (2)'!$A171,Data!$H$2:$H$66,"&gt;1999")/COUNTIFS(Data!$P$2:$P$66,"&gt;0",Data!$H$2:$H$66,"&gt;1999")</f>
        <v>0.925</v>
      </c>
      <c r="I171">
        <f t="shared" si="9"/>
        <v>0.019444444444444375</v>
      </c>
      <c r="J171">
        <f t="shared" si="11"/>
        <v>0</v>
      </c>
      <c r="K171">
        <f t="shared" si="12"/>
        <v>0</v>
      </c>
    </row>
    <row r="172" spans="1:11" ht="12.75">
      <c r="A172">
        <v>171</v>
      </c>
      <c r="B172">
        <f>COUNTIF(Data!$P$2:$P$66,"&lt;"&amp;'Time to prediction (2)'!$A172)/COUNT(Data!$P$2:$P$66)</f>
        <v>0.9310344827586207</v>
      </c>
      <c r="C172">
        <f t="shared" si="10"/>
        <v>0</v>
      </c>
      <c r="E172">
        <f>COUNTIFS(Data!$P$2:$P$66,"&lt;"&amp;'Time to prediction (2)'!$A172,Data!$D$2:$D$66,"AI")/COUNTIFS(Data!$P$2:$P$66,"&gt;0",Data!$D$2:$D$66,"AI")</f>
        <v>0.9545454545454546</v>
      </c>
      <c r="G172">
        <f>COUNTIFS(Data!$P$2:$P$66,"&lt;"&amp;'Time to prediction (2)'!$A172,Data!$H$2:$H$66,"&lt;2000")/COUNTIFS(Data!$P$2:$P$66,"&gt;0",Data!$H$2:$H$66,"&lt;2000")</f>
        <v>0.9444444444444444</v>
      </c>
      <c r="H172">
        <f>COUNTIFS(Data!$P$2:$P$66,"&lt;"&amp;'Time to prediction (2)'!$A172,Data!$H$2:$H$66,"&gt;1999")/COUNTIFS(Data!$P$2:$P$66,"&gt;0",Data!$H$2:$H$66,"&gt;1999")</f>
        <v>0.925</v>
      </c>
      <c r="I172">
        <f t="shared" si="9"/>
        <v>0.019444444444444375</v>
      </c>
      <c r="J172">
        <f t="shared" si="11"/>
        <v>0</v>
      </c>
      <c r="K172">
        <f t="shared" si="12"/>
        <v>0</v>
      </c>
    </row>
    <row r="173" spans="1:11" ht="12.75">
      <c r="A173">
        <v>172</v>
      </c>
      <c r="B173">
        <f>COUNTIF(Data!$P$2:$P$66,"&lt;"&amp;'Time to prediction (2)'!$A173)/COUNT(Data!$P$2:$P$66)</f>
        <v>0.9310344827586207</v>
      </c>
      <c r="C173">
        <f t="shared" si="10"/>
        <v>0</v>
      </c>
      <c r="E173">
        <f>COUNTIFS(Data!$P$2:$P$66,"&lt;"&amp;'Time to prediction (2)'!$A173,Data!$D$2:$D$66,"AI")/COUNTIFS(Data!$P$2:$P$66,"&gt;0",Data!$D$2:$D$66,"AI")</f>
        <v>0.9545454545454546</v>
      </c>
      <c r="G173">
        <f>COUNTIFS(Data!$P$2:$P$66,"&lt;"&amp;'Time to prediction (2)'!$A173,Data!$H$2:$H$66,"&lt;2000")/COUNTIFS(Data!$P$2:$P$66,"&gt;0",Data!$H$2:$H$66,"&lt;2000")</f>
        <v>0.9444444444444444</v>
      </c>
      <c r="H173">
        <f>COUNTIFS(Data!$P$2:$P$66,"&lt;"&amp;'Time to prediction (2)'!$A173,Data!$H$2:$H$66,"&gt;1999")/COUNTIFS(Data!$P$2:$P$66,"&gt;0",Data!$H$2:$H$66,"&gt;1999")</f>
        <v>0.925</v>
      </c>
      <c r="I173">
        <f t="shared" si="9"/>
        <v>0.019444444444444375</v>
      </c>
      <c r="J173">
        <f t="shared" si="11"/>
        <v>0</v>
      </c>
      <c r="K173">
        <f t="shared" si="12"/>
        <v>0</v>
      </c>
    </row>
    <row r="174" spans="1:11" ht="12.75">
      <c r="A174">
        <v>173</v>
      </c>
      <c r="B174">
        <f>COUNTIF(Data!$P$2:$P$66,"&lt;"&amp;'Time to prediction (2)'!$A174)/COUNT(Data!$P$2:$P$66)</f>
        <v>0.9310344827586207</v>
      </c>
      <c r="C174">
        <f t="shared" si="10"/>
        <v>0</v>
      </c>
      <c r="E174">
        <f>COUNTIFS(Data!$P$2:$P$66,"&lt;"&amp;'Time to prediction (2)'!$A174,Data!$D$2:$D$66,"AI")/COUNTIFS(Data!$P$2:$P$66,"&gt;0",Data!$D$2:$D$66,"AI")</f>
        <v>0.9545454545454546</v>
      </c>
      <c r="G174">
        <f>COUNTIFS(Data!$P$2:$P$66,"&lt;"&amp;'Time to prediction (2)'!$A174,Data!$H$2:$H$66,"&lt;2000")/COUNTIFS(Data!$P$2:$P$66,"&gt;0",Data!$H$2:$H$66,"&lt;2000")</f>
        <v>0.9444444444444444</v>
      </c>
      <c r="H174">
        <f>COUNTIFS(Data!$P$2:$P$66,"&lt;"&amp;'Time to prediction (2)'!$A174,Data!$H$2:$H$66,"&gt;1999")/COUNTIFS(Data!$P$2:$P$66,"&gt;0",Data!$H$2:$H$66,"&gt;1999")</f>
        <v>0.925</v>
      </c>
      <c r="I174">
        <f t="shared" si="9"/>
        <v>0.019444444444444375</v>
      </c>
      <c r="J174">
        <f t="shared" si="11"/>
        <v>0</v>
      </c>
      <c r="K174">
        <f t="shared" si="12"/>
        <v>0</v>
      </c>
    </row>
    <row r="175" spans="1:11" ht="12.75">
      <c r="A175">
        <v>174</v>
      </c>
      <c r="B175">
        <f>COUNTIF(Data!$P$2:$P$66,"&lt;"&amp;'Time to prediction (2)'!$A175)/COUNT(Data!$P$2:$P$66)</f>
        <v>0.9310344827586207</v>
      </c>
      <c r="C175">
        <f t="shared" si="10"/>
        <v>0</v>
      </c>
      <c r="E175">
        <f>COUNTIFS(Data!$P$2:$P$66,"&lt;"&amp;'Time to prediction (2)'!$A175,Data!$D$2:$D$66,"AI")/COUNTIFS(Data!$P$2:$P$66,"&gt;0",Data!$D$2:$D$66,"AI")</f>
        <v>0.9545454545454546</v>
      </c>
      <c r="G175">
        <f>COUNTIFS(Data!$P$2:$P$66,"&lt;"&amp;'Time to prediction (2)'!$A175,Data!$H$2:$H$66,"&lt;2000")/COUNTIFS(Data!$P$2:$P$66,"&gt;0",Data!$H$2:$H$66,"&lt;2000")</f>
        <v>0.9444444444444444</v>
      </c>
      <c r="H175">
        <f>COUNTIFS(Data!$P$2:$P$66,"&lt;"&amp;'Time to prediction (2)'!$A175,Data!$H$2:$H$66,"&gt;1999")/COUNTIFS(Data!$P$2:$P$66,"&gt;0",Data!$H$2:$H$66,"&gt;1999")</f>
        <v>0.925</v>
      </c>
      <c r="I175">
        <f t="shared" si="9"/>
        <v>0.019444444444444375</v>
      </c>
      <c r="J175">
        <f t="shared" si="11"/>
        <v>0</v>
      </c>
      <c r="K175">
        <f t="shared" si="12"/>
        <v>0</v>
      </c>
    </row>
    <row r="176" spans="1:11" ht="12.75">
      <c r="A176">
        <v>175</v>
      </c>
      <c r="B176">
        <f>COUNTIF(Data!$P$2:$P$66,"&lt;"&amp;'Time to prediction (2)'!$A176)/COUNT(Data!$P$2:$P$66)</f>
        <v>0.9310344827586207</v>
      </c>
      <c r="C176">
        <f t="shared" si="10"/>
        <v>0</v>
      </c>
      <c r="E176">
        <f>COUNTIFS(Data!$P$2:$P$66,"&lt;"&amp;'Time to prediction (2)'!$A176,Data!$D$2:$D$66,"AI")/COUNTIFS(Data!$P$2:$P$66,"&gt;0",Data!$D$2:$D$66,"AI")</f>
        <v>0.9545454545454546</v>
      </c>
      <c r="G176">
        <f>COUNTIFS(Data!$P$2:$P$66,"&lt;"&amp;'Time to prediction (2)'!$A176,Data!$H$2:$H$66,"&lt;2000")/COUNTIFS(Data!$P$2:$P$66,"&gt;0",Data!$H$2:$H$66,"&lt;2000")</f>
        <v>0.9444444444444444</v>
      </c>
      <c r="H176">
        <f>COUNTIFS(Data!$P$2:$P$66,"&lt;"&amp;'Time to prediction (2)'!$A176,Data!$H$2:$H$66,"&gt;1999")/COUNTIFS(Data!$P$2:$P$66,"&gt;0",Data!$H$2:$H$66,"&gt;1999")</f>
        <v>0.925</v>
      </c>
      <c r="I176">
        <f aca="true" t="shared" si="13" ref="I176:I239">ABS(G176-H176)</f>
        <v>0.019444444444444375</v>
      </c>
      <c r="J176">
        <f t="shared" si="11"/>
        <v>0</v>
      </c>
      <c r="K176">
        <f t="shared" si="12"/>
        <v>0</v>
      </c>
    </row>
    <row r="177" spans="1:11" ht="12.75">
      <c r="A177">
        <v>176</v>
      </c>
      <c r="B177">
        <f>COUNTIF(Data!$P$2:$P$66,"&lt;"&amp;'Time to prediction (2)'!$A177)/COUNT(Data!$P$2:$P$66)</f>
        <v>0.9310344827586207</v>
      </c>
      <c r="C177">
        <f t="shared" si="10"/>
        <v>0</v>
      </c>
      <c r="E177">
        <f>COUNTIFS(Data!$P$2:$P$66,"&lt;"&amp;'Time to prediction (2)'!$A177,Data!$D$2:$D$66,"AI")/COUNTIFS(Data!$P$2:$P$66,"&gt;0",Data!$D$2:$D$66,"AI")</f>
        <v>0.9545454545454546</v>
      </c>
      <c r="G177">
        <f>COUNTIFS(Data!$P$2:$P$66,"&lt;"&amp;'Time to prediction (2)'!$A177,Data!$H$2:$H$66,"&lt;2000")/COUNTIFS(Data!$P$2:$P$66,"&gt;0",Data!$H$2:$H$66,"&lt;2000")</f>
        <v>0.9444444444444444</v>
      </c>
      <c r="H177">
        <f>COUNTIFS(Data!$P$2:$P$66,"&lt;"&amp;'Time to prediction (2)'!$A177,Data!$H$2:$H$66,"&gt;1999")/COUNTIFS(Data!$P$2:$P$66,"&gt;0",Data!$H$2:$H$66,"&gt;1999")</f>
        <v>0.925</v>
      </c>
      <c r="I177">
        <f t="shared" si="13"/>
        <v>0.019444444444444375</v>
      </c>
      <c r="J177">
        <f t="shared" si="11"/>
        <v>0</v>
      </c>
      <c r="K177">
        <f t="shared" si="12"/>
        <v>0</v>
      </c>
    </row>
    <row r="178" spans="1:11" ht="12.75">
      <c r="A178">
        <v>177</v>
      </c>
      <c r="B178">
        <f>COUNTIF(Data!$P$2:$P$66,"&lt;"&amp;'Time to prediction (2)'!$A178)/COUNT(Data!$P$2:$P$66)</f>
        <v>0.9310344827586207</v>
      </c>
      <c r="C178">
        <f t="shared" si="10"/>
        <v>0</v>
      </c>
      <c r="E178">
        <f>COUNTIFS(Data!$P$2:$P$66,"&lt;"&amp;'Time to prediction (2)'!$A178,Data!$D$2:$D$66,"AI")/COUNTIFS(Data!$P$2:$P$66,"&gt;0",Data!$D$2:$D$66,"AI")</f>
        <v>0.9545454545454546</v>
      </c>
      <c r="G178">
        <f>COUNTIFS(Data!$P$2:$P$66,"&lt;"&amp;'Time to prediction (2)'!$A178,Data!$H$2:$H$66,"&lt;2000")/COUNTIFS(Data!$P$2:$P$66,"&gt;0",Data!$H$2:$H$66,"&lt;2000")</f>
        <v>0.9444444444444444</v>
      </c>
      <c r="H178">
        <f>COUNTIFS(Data!$P$2:$P$66,"&lt;"&amp;'Time to prediction (2)'!$A178,Data!$H$2:$H$66,"&gt;1999")/COUNTIFS(Data!$P$2:$P$66,"&gt;0",Data!$H$2:$H$66,"&gt;1999")</f>
        <v>0.925</v>
      </c>
      <c r="I178">
        <f t="shared" si="13"/>
        <v>0.019444444444444375</v>
      </c>
      <c r="J178">
        <f t="shared" si="11"/>
        <v>0</v>
      </c>
      <c r="K178">
        <f t="shared" si="12"/>
        <v>0</v>
      </c>
    </row>
    <row r="179" spans="1:11" ht="12.75">
      <c r="A179">
        <v>178</v>
      </c>
      <c r="B179">
        <f>COUNTIF(Data!$P$2:$P$66,"&lt;"&amp;'Time to prediction (2)'!$A179)/COUNT(Data!$P$2:$P$66)</f>
        <v>0.9310344827586207</v>
      </c>
      <c r="C179">
        <f t="shared" si="10"/>
        <v>0</v>
      </c>
      <c r="E179">
        <f>COUNTIFS(Data!$P$2:$P$66,"&lt;"&amp;'Time to prediction (2)'!$A179,Data!$D$2:$D$66,"AI")/COUNTIFS(Data!$P$2:$P$66,"&gt;0",Data!$D$2:$D$66,"AI")</f>
        <v>0.9545454545454546</v>
      </c>
      <c r="G179">
        <f>COUNTIFS(Data!$P$2:$P$66,"&lt;"&amp;'Time to prediction (2)'!$A179,Data!$H$2:$H$66,"&lt;2000")/COUNTIFS(Data!$P$2:$P$66,"&gt;0",Data!$H$2:$H$66,"&lt;2000")</f>
        <v>0.9444444444444444</v>
      </c>
      <c r="H179">
        <f>COUNTIFS(Data!$P$2:$P$66,"&lt;"&amp;'Time to prediction (2)'!$A179,Data!$H$2:$H$66,"&gt;1999")/COUNTIFS(Data!$P$2:$P$66,"&gt;0",Data!$H$2:$H$66,"&gt;1999")</f>
        <v>0.925</v>
      </c>
      <c r="I179">
        <f t="shared" si="13"/>
        <v>0.019444444444444375</v>
      </c>
      <c r="J179">
        <f t="shared" si="11"/>
        <v>0</v>
      </c>
      <c r="K179">
        <f t="shared" si="12"/>
        <v>0</v>
      </c>
    </row>
    <row r="180" spans="1:11" ht="12.75">
      <c r="A180">
        <v>179</v>
      </c>
      <c r="B180">
        <f>COUNTIF(Data!$P$2:$P$66,"&lt;"&amp;'Time to prediction (2)'!$A180)/COUNT(Data!$P$2:$P$66)</f>
        <v>0.9310344827586207</v>
      </c>
      <c r="C180">
        <f t="shared" si="10"/>
        <v>0</v>
      </c>
      <c r="E180">
        <f>COUNTIFS(Data!$P$2:$P$66,"&lt;"&amp;'Time to prediction (2)'!$A180,Data!$D$2:$D$66,"AI")/COUNTIFS(Data!$P$2:$P$66,"&gt;0",Data!$D$2:$D$66,"AI")</f>
        <v>0.9545454545454546</v>
      </c>
      <c r="G180">
        <f>COUNTIFS(Data!$P$2:$P$66,"&lt;"&amp;'Time to prediction (2)'!$A180,Data!$H$2:$H$66,"&lt;2000")/COUNTIFS(Data!$P$2:$P$66,"&gt;0",Data!$H$2:$H$66,"&lt;2000")</f>
        <v>0.9444444444444444</v>
      </c>
      <c r="H180">
        <f>COUNTIFS(Data!$P$2:$P$66,"&lt;"&amp;'Time to prediction (2)'!$A180,Data!$H$2:$H$66,"&gt;1999")/COUNTIFS(Data!$P$2:$P$66,"&gt;0",Data!$H$2:$H$66,"&gt;1999")</f>
        <v>0.925</v>
      </c>
      <c r="I180">
        <f t="shared" si="13"/>
        <v>0.019444444444444375</v>
      </c>
      <c r="J180">
        <f t="shared" si="11"/>
        <v>0</v>
      </c>
      <c r="K180">
        <f t="shared" si="12"/>
        <v>0</v>
      </c>
    </row>
    <row r="181" spans="1:11" ht="12.75">
      <c r="A181">
        <v>180</v>
      </c>
      <c r="B181">
        <f>COUNTIF(Data!$P$2:$P$66,"&lt;"&amp;'Time to prediction (2)'!$A181)/COUNT(Data!$P$2:$P$66)</f>
        <v>0.9310344827586207</v>
      </c>
      <c r="C181">
        <f t="shared" si="10"/>
        <v>0</v>
      </c>
      <c r="E181">
        <f>COUNTIFS(Data!$P$2:$P$66,"&lt;"&amp;'Time to prediction (2)'!$A181,Data!$D$2:$D$66,"AI")/COUNTIFS(Data!$P$2:$P$66,"&gt;0",Data!$D$2:$D$66,"AI")</f>
        <v>0.9545454545454546</v>
      </c>
      <c r="G181">
        <f>COUNTIFS(Data!$P$2:$P$66,"&lt;"&amp;'Time to prediction (2)'!$A181,Data!$H$2:$H$66,"&lt;2000")/COUNTIFS(Data!$P$2:$P$66,"&gt;0",Data!$H$2:$H$66,"&lt;2000")</f>
        <v>0.9444444444444444</v>
      </c>
      <c r="H181">
        <f>COUNTIFS(Data!$P$2:$P$66,"&lt;"&amp;'Time to prediction (2)'!$A181,Data!$H$2:$H$66,"&gt;1999")/COUNTIFS(Data!$P$2:$P$66,"&gt;0",Data!$H$2:$H$66,"&gt;1999")</f>
        <v>0.925</v>
      </c>
      <c r="I181">
        <f t="shared" si="13"/>
        <v>0.019444444444444375</v>
      </c>
      <c r="J181">
        <f t="shared" si="11"/>
        <v>0</v>
      </c>
      <c r="K181">
        <f t="shared" si="12"/>
        <v>0</v>
      </c>
    </row>
    <row r="182" spans="1:11" ht="12.75">
      <c r="A182">
        <v>181</v>
      </c>
      <c r="B182">
        <f>COUNTIF(Data!$P$2:$P$66,"&lt;"&amp;'Time to prediction (2)'!$A182)/COUNT(Data!$P$2:$P$66)</f>
        <v>0.9310344827586207</v>
      </c>
      <c r="C182">
        <f t="shared" si="10"/>
        <v>0</v>
      </c>
      <c r="E182">
        <f>COUNTIFS(Data!$P$2:$P$66,"&lt;"&amp;'Time to prediction (2)'!$A182,Data!$D$2:$D$66,"AI")/COUNTIFS(Data!$P$2:$P$66,"&gt;0",Data!$D$2:$D$66,"AI")</f>
        <v>0.9545454545454546</v>
      </c>
      <c r="G182">
        <f>COUNTIFS(Data!$P$2:$P$66,"&lt;"&amp;'Time to prediction (2)'!$A182,Data!$H$2:$H$66,"&lt;2000")/COUNTIFS(Data!$P$2:$P$66,"&gt;0",Data!$H$2:$H$66,"&lt;2000")</f>
        <v>0.9444444444444444</v>
      </c>
      <c r="H182">
        <f>COUNTIFS(Data!$P$2:$P$66,"&lt;"&amp;'Time to prediction (2)'!$A182,Data!$H$2:$H$66,"&gt;1999")/COUNTIFS(Data!$P$2:$P$66,"&gt;0",Data!$H$2:$H$66,"&gt;1999")</f>
        <v>0.925</v>
      </c>
      <c r="I182">
        <f t="shared" si="13"/>
        <v>0.019444444444444375</v>
      </c>
      <c r="J182">
        <f t="shared" si="11"/>
        <v>0</v>
      </c>
      <c r="K182">
        <f t="shared" si="12"/>
        <v>0</v>
      </c>
    </row>
    <row r="183" spans="1:11" ht="12.75">
      <c r="A183">
        <v>182</v>
      </c>
      <c r="B183">
        <f>COUNTIF(Data!$P$2:$P$66,"&lt;"&amp;'Time to prediction (2)'!$A183)/COUNT(Data!$P$2:$P$66)</f>
        <v>0.9310344827586207</v>
      </c>
      <c r="C183">
        <f t="shared" si="10"/>
        <v>0</v>
      </c>
      <c r="E183">
        <f>COUNTIFS(Data!$P$2:$P$66,"&lt;"&amp;'Time to prediction (2)'!$A183,Data!$D$2:$D$66,"AI")/COUNTIFS(Data!$P$2:$P$66,"&gt;0",Data!$D$2:$D$66,"AI")</f>
        <v>0.9545454545454546</v>
      </c>
      <c r="G183">
        <f>COUNTIFS(Data!$P$2:$P$66,"&lt;"&amp;'Time to prediction (2)'!$A183,Data!$H$2:$H$66,"&lt;2000")/COUNTIFS(Data!$P$2:$P$66,"&gt;0",Data!$H$2:$H$66,"&lt;2000")</f>
        <v>0.9444444444444444</v>
      </c>
      <c r="H183">
        <f>COUNTIFS(Data!$P$2:$P$66,"&lt;"&amp;'Time to prediction (2)'!$A183,Data!$H$2:$H$66,"&gt;1999")/COUNTIFS(Data!$P$2:$P$66,"&gt;0",Data!$H$2:$H$66,"&gt;1999")</f>
        <v>0.925</v>
      </c>
      <c r="I183">
        <f t="shared" si="13"/>
        <v>0.019444444444444375</v>
      </c>
      <c r="J183">
        <f t="shared" si="11"/>
        <v>0</v>
      </c>
      <c r="K183">
        <f t="shared" si="12"/>
        <v>0</v>
      </c>
    </row>
    <row r="184" spans="1:11" ht="12.75">
      <c r="A184">
        <v>183</v>
      </c>
      <c r="B184">
        <f>COUNTIF(Data!$P$2:$P$66,"&lt;"&amp;'Time to prediction (2)'!$A184)/COUNT(Data!$P$2:$P$66)</f>
        <v>0.9310344827586207</v>
      </c>
      <c r="C184">
        <f t="shared" si="10"/>
        <v>0</v>
      </c>
      <c r="E184">
        <f>COUNTIFS(Data!$P$2:$P$66,"&lt;"&amp;'Time to prediction (2)'!$A184,Data!$D$2:$D$66,"AI")/COUNTIFS(Data!$P$2:$P$66,"&gt;0",Data!$D$2:$D$66,"AI")</f>
        <v>0.9545454545454546</v>
      </c>
      <c r="G184">
        <f>COUNTIFS(Data!$P$2:$P$66,"&lt;"&amp;'Time to prediction (2)'!$A184,Data!$H$2:$H$66,"&lt;2000")/COUNTIFS(Data!$P$2:$P$66,"&gt;0",Data!$H$2:$H$66,"&lt;2000")</f>
        <v>0.9444444444444444</v>
      </c>
      <c r="H184">
        <f>COUNTIFS(Data!$P$2:$P$66,"&lt;"&amp;'Time to prediction (2)'!$A184,Data!$H$2:$H$66,"&gt;1999")/COUNTIFS(Data!$P$2:$P$66,"&gt;0",Data!$H$2:$H$66,"&gt;1999")</f>
        <v>0.925</v>
      </c>
      <c r="I184">
        <f t="shared" si="13"/>
        <v>0.019444444444444375</v>
      </c>
      <c r="J184">
        <f t="shared" si="11"/>
        <v>0</v>
      </c>
      <c r="K184">
        <f t="shared" si="12"/>
        <v>0</v>
      </c>
    </row>
    <row r="185" spans="1:11" ht="12.75">
      <c r="A185">
        <v>184</v>
      </c>
      <c r="B185">
        <f>COUNTIF(Data!$P$2:$P$66,"&lt;"&amp;'Time to prediction (2)'!$A185)/COUNT(Data!$P$2:$P$66)</f>
        <v>0.9310344827586207</v>
      </c>
      <c r="C185">
        <f t="shared" si="10"/>
        <v>0</v>
      </c>
      <c r="E185">
        <f>COUNTIFS(Data!$P$2:$P$66,"&lt;"&amp;'Time to prediction (2)'!$A185,Data!$D$2:$D$66,"AI")/COUNTIFS(Data!$P$2:$P$66,"&gt;0",Data!$D$2:$D$66,"AI")</f>
        <v>0.9545454545454546</v>
      </c>
      <c r="G185">
        <f>COUNTIFS(Data!$P$2:$P$66,"&lt;"&amp;'Time to prediction (2)'!$A185,Data!$H$2:$H$66,"&lt;2000")/COUNTIFS(Data!$P$2:$P$66,"&gt;0",Data!$H$2:$H$66,"&lt;2000")</f>
        <v>0.9444444444444444</v>
      </c>
      <c r="H185">
        <f>COUNTIFS(Data!$P$2:$P$66,"&lt;"&amp;'Time to prediction (2)'!$A185,Data!$H$2:$H$66,"&gt;1999")/COUNTIFS(Data!$P$2:$P$66,"&gt;0",Data!$H$2:$H$66,"&gt;1999")</f>
        <v>0.925</v>
      </c>
      <c r="I185">
        <f t="shared" si="13"/>
        <v>0.019444444444444375</v>
      </c>
      <c r="J185">
        <f t="shared" si="11"/>
        <v>0</v>
      </c>
      <c r="K185">
        <f t="shared" si="12"/>
        <v>0</v>
      </c>
    </row>
    <row r="186" spans="1:11" ht="12.75">
      <c r="A186">
        <v>185</v>
      </c>
      <c r="B186">
        <f>COUNTIF(Data!$P$2:$P$66,"&lt;"&amp;'Time to prediction (2)'!$A186)/COUNT(Data!$P$2:$P$66)</f>
        <v>0.9310344827586207</v>
      </c>
      <c r="C186">
        <f t="shared" si="10"/>
        <v>0</v>
      </c>
      <c r="E186">
        <f>COUNTIFS(Data!$P$2:$P$66,"&lt;"&amp;'Time to prediction (2)'!$A186,Data!$D$2:$D$66,"AI")/COUNTIFS(Data!$P$2:$P$66,"&gt;0",Data!$D$2:$D$66,"AI")</f>
        <v>0.9545454545454546</v>
      </c>
      <c r="G186">
        <f>COUNTIFS(Data!$P$2:$P$66,"&lt;"&amp;'Time to prediction (2)'!$A186,Data!$H$2:$H$66,"&lt;2000")/COUNTIFS(Data!$P$2:$P$66,"&gt;0",Data!$H$2:$H$66,"&lt;2000")</f>
        <v>0.9444444444444444</v>
      </c>
      <c r="H186">
        <f>COUNTIFS(Data!$P$2:$P$66,"&lt;"&amp;'Time to prediction (2)'!$A186,Data!$H$2:$H$66,"&gt;1999")/COUNTIFS(Data!$P$2:$P$66,"&gt;0",Data!$H$2:$H$66,"&gt;1999")</f>
        <v>0.925</v>
      </c>
      <c r="I186">
        <f t="shared" si="13"/>
        <v>0.019444444444444375</v>
      </c>
      <c r="J186">
        <f t="shared" si="11"/>
        <v>0</v>
      </c>
      <c r="K186">
        <f t="shared" si="12"/>
        <v>0</v>
      </c>
    </row>
    <row r="187" spans="1:11" ht="12.75">
      <c r="A187">
        <v>186</v>
      </c>
      <c r="B187">
        <f>COUNTIF(Data!$P$2:$P$66,"&lt;"&amp;'Time to prediction (2)'!$A187)/COUNT(Data!$P$2:$P$66)</f>
        <v>0.9310344827586207</v>
      </c>
      <c r="C187">
        <f t="shared" si="10"/>
        <v>0</v>
      </c>
      <c r="E187">
        <f>COUNTIFS(Data!$P$2:$P$66,"&lt;"&amp;'Time to prediction (2)'!$A187,Data!$D$2:$D$66,"AI")/COUNTIFS(Data!$P$2:$P$66,"&gt;0",Data!$D$2:$D$66,"AI")</f>
        <v>0.9545454545454546</v>
      </c>
      <c r="G187">
        <f>COUNTIFS(Data!$P$2:$P$66,"&lt;"&amp;'Time to prediction (2)'!$A187,Data!$H$2:$H$66,"&lt;2000")/COUNTIFS(Data!$P$2:$P$66,"&gt;0",Data!$H$2:$H$66,"&lt;2000")</f>
        <v>0.9444444444444444</v>
      </c>
      <c r="H187">
        <f>COUNTIFS(Data!$P$2:$P$66,"&lt;"&amp;'Time to prediction (2)'!$A187,Data!$H$2:$H$66,"&gt;1999")/COUNTIFS(Data!$P$2:$P$66,"&gt;0",Data!$H$2:$H$66,"&gt;1999")</f>
        <v>0.925</v>
      </c>
      <c r="I187">
        <f t="shared" si="13"/>
        <v>0.019444444444444375</v>
      </c>
      <c r="J187">
        <f t="shared" si="11"/>
        <v>0</v>
      </c>
      <c r="K187">
        <f t="shared" si="12"/>
        <v>0</v>
      </c>
    </row>
    <row r="188" spans="1:11" ht="12.75">
      <c r="A188">
        <v>187</v>
      </c>
      <c r="B188">
        <f>COUNTIF(Data!$P$2:$P$66,"&lt;"&amp;'Time to prediction (2)'!$A188)/COUNT(Data!$P$2:$P$66)</f>
        <v>0.9310344827586207</v>
      </c>
      <c r="C188">
        <f t="shared" si="10"/>
        <v>0</v>
      </c>
      <c r="E188">
        <f>COUNTIFS(Data!$P$2:$P$66,"&lt;"&amp;'Time to prediction (2)'!$A188,Data!$D$2:$D$66,"AI")/COUNTIFS(Data!$P$2:$P$66,"&gt;0",Data!$D$2:$D$66,"AI")</f>
        <v>0.9545454545454546</v>
      </c>
      <c r="G188">
        <f>COUNTIFS(Data!$P$2:$P$66,"&lt;"&amp;'Time to prediction (2)'!$A188,Data!$H$2:$H$66,"&lt;2000")/COUNTIFS(Data!$P$2:$P$66,"&gt;0",Data!$H$2:$H$66,"&lt;2000")</f>
        <v>0.9444444444444444</v>
      </c>
      <c r="H188">
        <f>COUNTIFS(Data!$P$2:$P$66,"&lt;"&amp;'Time to prediction (2)'!$A188,Data!$H$2:$H$66,"&gt;1999")/COUNTIFS(Data!$P$2:$P$66,"&gt;0",Data!$H$2:$H$66,"&gt;1999")</f>
        <v>0.925</v>
      </c>
      <c r="I188">
        <f t="shared" si="13"/>
        <v>0.019444444444444375</v>
      </c>
      <c r="J188">
        <f t="shared" si="11"/>
        <v>0</v>
      </c>
      <c r="K188">
        <f t="shared" si="12"/>
        <v>0</v>
      </c>
    </row>
    <row r="189" spans="1:11" ht="12.75">
      <c r="A189">
        <v>188</v>
      </c>
      <c r="B189">
        <f>COUNTIF(Data!$P$2:$P$66,"&lt;"&amp;'Time to prediction (2)'!$A189)/COUNT(Data!$P$2:$P$66)</f>
        <v>0.9310344827586207</v>
      </c>
      <c r="C189">
        <f t="shared" si="10"/>
        <v>0</v>
      </c>
      <c r="E189">
        <f>COUNTIFS(Data!$P$2:$P$66,"&lt;"&amp;'Time to prediction (2)'!$A189,Data!$D$2:$D$66,"AI")/COUNTIFS(Data!$P$2:$P$66,"&gt;0",Data!$D$2:$D$66,"AI")</f>
        <v>0.9545454545454546</v>
      </c>
      <c r="G189">
        <f>COUNTIFS(Data!$P$2:$P$66,"&lt;"&amp;'Time to prediction (2)'!$A189,Data!$H$2:$H$66,"&lt;2000")/COUNTIFS(Data!$P$2:$P$66,"&gt;0",Data!$H$2:$H$66,"&lt;2000")</f>
        <v>0.9444444444444444</v>
      </c>
      <c r="H189">
        <f>COUNTIFS(Data!$P$2:$P$66,"&lt;"&amp;'Time to prediction (2)'!$A189,Data!$H$2:$H$66,"&gt;1999")/COUNTIFS(Data!$P$2:$P$66,"&gt;0",Data!$H$2:$H$66,"&gt;1999")</f>
        <v>0.925</v>
      </c>
      <c r="I189">
        <f t="shared" si="13"/>
        <v>0.019444444444444375</v>
      </c>
      <c r="J189">
        <f t="shared" si="11"/>
        <v>0</v>
      </c>
      <c r="K189">
        <f t="shared" si="12"/>
        <v>0</v>
      </c>
    </row>
    <row r="190" spans="1:11" ht="12.75">
      <c r="A190">
        <v>189</v>
      </c>
      <c r="B190">
        <f>COUNTIF(Data!$P$2:$P$66,"&lt;"&amp;'Time to prediction (2)'!$A190)/COUNT(Data!$P$2:$P$66)</f>
        <v>0.9482758620689655</v>
      </c>
      <c r="C190">
        <f t="shared" si="10"/>
        <v>0.017241379310344862</v>
      </c>
      <c r="E190">
        <f>COUNTIFS(Data!$P$2:$P$66,"&lt;"&amp;'Time to prediction (2)'!$A190,Data!$D$2:$D$66,"AI")/COUNTIFS(Data!$P$2:$P$66,"&gt;0",Data!$D$2:$D$66,"AI")</f>
        <v>1</v>
      </c>
      <c r="G190">
        <f>COUNTIFS(Data!$P$2:$P$66,"&lt;"&amp;'Time to prediction (2)'!$A190,Data!$H$2:$H$66,"&lt;2000")/COUNTIFS(Data!$P$2:$P$66,"&gt;0",Data!$H$2:$H$66,"&lt;2000")</f>
        <v>0.9444444444444444</v>
      </c>
      <c r="H190">
        <f>COUNTIFS(Data!$P$2:$P$66,"&lt;"&amp;'Time to prediction (2)'!$A190,Data!$H$2:$H$66,"&gt;1999")/COUNTIFS(Data!$P$2:$P$66,"&gt;0",Data!$H$2:$H$66,"&gt;1999")</f>
        <v>0.95</v>
      </c>
      <c r="I190">
        <f t="shared" si="13"/>
        <v>0.005555555555555536</v>
      </c>
      <c r="J190">
        <f t="shared" si="11"/>
        <v>0</v>
      </c>
      <c r="K190">
        <f t="shared" si="12"/>
        <v>0.02499999999999991</v>
      </c>
    </row>
    <row r="191" spans="1:11" ht="12.75">
      <c r="A191">
        <v>190</v>
      </c>
      <c r="B191">
        <f>COUNTIF(Data!$P$2:$P$66,"&lt;"&amp;'Time to prediction (2)'!$A191)/COUNT(Data!$P$2:$P$66)</f>
        <v>0.9482758620689655</v>
      </c>
      <c r="C191">
        <f t="shared" si="10"/>
        <v>0</v>
      </c>
      <c r="E191">
        <f>COUNTIFS(Data!$P$2:$P$66,"&lt;"&amp;'Time to prediction (2)'!$A191,Data!$D$2:$D$66,"AI")/COUNTIFS(Data!$P$2:$P$66,"&gt;0",Data!$D$2:$D$66,"AI")</f>
        <v>1</v>
      </c>
      <c r="G191">
        <f>COUNTIFS(Data!$P$2:$P$66,"&lt;"&amp;'Time to prediction (2)'!$A191,Data!$H$2:$H$66,"&lt;2000")/COUNTIFS(Data!$P$2:$P$66,"&gt;0",Data!$H$2:$H$66,"&lt;2000")</f>
        <v>0.9444444444444444</v>
      </c>
      <c r="H191">
        <f>COUNTIFS(Data!$P$2:$P$66,"&lt;"&amp;'Time to prediction (2)'!$A191,Data!$H$2:$H$66,"&gt;1999")/COUNTIFS(Data!$P$2:$P$66,"&gt;0",Data!$H$2:$H$66,"&gt;1999")</f>
        <v>0.95</v>
      </c>
      <c r="I191">
        <f t="shared" si="13"/>
        <v>0.005555555555555536</v>
      </c>
      <c r="J191">
        <f t="shared" si="11"/>
        <v>0</v>
      </c>
      <c r="K191">
        <f t="shared" si="12"/>
        <v>0</v>
      </c>
    </row>
    <row r="192" spans="1:11" ht="12.75">
      <c r="A192">
        <v>191</v>
      </c>
      <c r="B192">
        <f>COUNTIF(Data!$P$2:$P$66,"&lt;"&amp;'Time to prediction (2)'!$A192)/COUNT(Data!$P$2:$P$66)</f>
        <v>0.9482758620689655</v>
      </c>
      <c r="C192">
        <f t="shared" si="10"/>
        <v>0</v>
      </c>
      <c r="E192">
        <f>COUNTIFS(Data!$P$2:$P$66,"&lt;"&amp;'Time to prediction (2)'!$A192,Data!$D$2:$D$66,"AI")/COUNTIFS(Data!$P$2:$P$66,"&gt;0",Data!$D$2:$D$66,"AI")</f>
        <v>1</v>
      </c>
      <c r="G192">
        <f>COUNTIFS(Data!$P$2:$P$66,"&lt;"&amp;'Time to prediction (2)'!$A192,Data!$H$2:$H$66,"&lt;2000")/COUNTIFS(Data!$P$2:$P$66,"&gt;0",Data!$H$2:$H$66,"&lt;2000")</f>
        <v>0.9444444444444444</v>
      </c>
      <c r="H192">
        <f>COUNTIFS(Data!$P$2:$P$66,"&lt;"&amp;'Time to prediction (2)'!$A192,Data!$H$2:$H$66,"&gt;1999")/COUNTIFS(Data!$P$2:$P$66,"&gt;0",Data!$H$2:$H$66,"&gt;1999")</f>
        <v>0.95</v>
      </c>
      <c r="I192">
        <f t="shared" si="13"/>
        <v>0.005555555555555536</v>
      </c>
      <c r="J192">
        <f t="shared" si="11"/>
        <v>0</v>
      </c>
      <c r="K192">
        <f t="shared" si="12"/>
        <v>0</v>
      </c>
    </row>
    <row r="193" spans="1:11" ht="12.75">
      <c r="A193">
        <v>192</v>
      </c>
      <c r="B193">
        <f>COUNTIF(Data!$P$2:$P$66,"&lt;"&amp;'Time to prediction (2)'!$A193)/COUNT(Data!$P$2:$P$66)</f>
        <v>0.9482758620689655</v>
      </c>
      <c r="C193">
        <f t="shared" si="10"/>
        <v>0</v>
      </c>
      <c r="E193">
        <f>COUNTIFS(Data!$P$2:$P$66,"&lt;"&amp;'Time to prediction (2)'!$A193,Data!$D$2:$D$66,"AI")/COUNTIFS(Data!$P$2:$P$66,"&gt;0",Data!$D$2:$D$66,"AI")</f>
        <v>1</v>
      </c>
      <c r="G193">
        <f>COUNTIFS(Data!$P$2:$P$66,"&lt;"&amp;'Time to prediction (2)'!$A193,Data!$H$2:$H$66,"&lt;2000")/COUNTIFS(Data!$P$2:$P$66,"&gt;0",Data!$H$2:$H$66,"&lt;2000")</f>
        <v>0.9444444444444444</v>
      </c>
      <c r="H193">
        <f>COUNTIFS(Data!$P$2:$P$66,"&lt;"&amp;'Time to prediction (2)'!$A193,Data!$H$2:$H$66,"&gt;1999")/COUNTIFS(Data!$P$2:$P$66,"&gt;0",Data!$H$2:$H$66,"&gt;1999")</f>
        <v>0.95</v>
      </c>
      <c r="I193">
        <f t="shared" si="13"/>
        <v>0.005555555555555536</v>
      </c>
      <c r="J193">
        <f t="shared" si="11"/>
        <v>0</v>
      </c>
      <c r="K193">
        <f t="shared" si="12"/>
        <v>0</v>
      </c>
    </row>
    <row r="194" spans="1:11" ht="12.75">
      <c r="A194">
        <v>193</v>
      </c>
      <c r="B194">
        <f>COUNTIF(Data!$P$2:$P$66,"&lt;"&amp;'Time to prediction (2)'!$A194)/COUNT(Data!$P$2:$P$66)</f>
        <v>0.9482758620689655</v>
      </c>
      <c r="C194">
        <f t="shared" si="10"/>
        <v>0</v>
      </c>
      <c r="E194">
        <f>COUNTIFS(Data!$P$2:$P$66,"&lt;"&amp;'Time to prediction (2)'!$A194,Data!$D$2:$D$66,"AI")/COUNTIFS(Data!$P$2:$P$66,"&gt;0",Data!$D$2:$D$66,"AI")</f>
        <v>1</v>
      </c>
      <c r="G194">
        <f>COUNTIFS(Data!$P$2:$P$66,"&lt;"&amp;'Time to prediction (2)'!$A194,Data!$H$2:$H$66,"&lt;2000")/COUNTIFS(Data!$P$2:$P$66,"&gt;0",Data!$H$2:$H$66,"&lt;2000")</f>
        <v>0.9444444444444444</v>
      </c>
      <c r="H194">
        <f>COUNTIFS(Data!$P$2:$P$66,"&lt;"&amp;'Time to prediction (2)'!$A194,Data!$H$2:$H$66,"&gt;1999")/COUNTIFS(Data!$P$2:$P$66,"&gt;0",Data!$H$2:$H$66,"&gt;1999")</f>
        <v>0.95</v>
      </c>
      <c r="I194">
        <f t="shared" si="13"/>
        <v>0.005555555555555536</v>
      </c>
      <c r="J194">
        <f t="shared" si="11"/>
        <v>0</v>
      </c>
      <c r="K194">
        <f t="shared" si="12"/>
        <v>0</v>
      </c>
    </row>
    <row r="195" spans="1:11" ht="12.75">
      <c r="A195">
        <v>194</v>
      </c>
      <c r="B195">
        <f>COUNTIF(Data!$P$2:$P$66,"&lt;"&amp;'Time to prediction (2)'!$A195)/COUNT(Data!$P$2:$P$66)</f>
        <v>0.9482758620689655</v>
      </c>
      <c r="C195">
        <f t="shared" si="10"/>
        <v>0</v>
      </c>
      <c r="E195">
        <f>COUNTIFS(Data!$P$2:$P$66,"&lt;"&amp;'Time to prediction (2)'!$A195,Data!$D$2:$D$66,"AI")/COUNTIFS(Data!$P$2:$P$66,"&gt;0",Data!$D$2:$D$66,"AI")</f>
        <v>1</v>
      </c>
      <c r="G195">
        <f>COUNTIFS(Data!$P$2:$P$66,"&lt;"&amp;'Time to prediction (2)'!$A195,Data!$H$2:$H$66,"&lt;2000")/COUNTIFS(Data!$P$2:$P$66,"&gt;0",Data!$H$2:$H$66,"&lt;2000")</f>
        <v>0.9444444444444444</v>
      </c>
      <c r="H195">
        <f>COUNTIFS(Data!$P$2:$P$66,"&lt;"&amp;'Time to prediction (2)'!$A195,Data!$H$2:$H$66,"&gt;1999")/COUNTIFS(Data!$P$2:$P$66,"&gt;0",Data!$H$2:$H$66,"&gt;1999")</f>
        <v>0.95</v>
      </c>
      <c r="I195">
        <f t="shared" si="13"/>
        <v>0.005555555555555536</v>
      </c>
      <c r="J195">
        <f t="shared" si="11"/>
        <v>0</v>
      </c>
      <c r="K195">
        <f t="shared" si="12"/>
        <v>0</v>
      </c>
    </row>
    <row r="196" spans="1:11" ht="12.75">
      <c r="A196">
        <v>195</v>
      </c>
      <c r="B196">
        <f>COUNTIF(Data!$P$2:$P$66,"&lt;"&amp;'Time to prediction (2)'!$A196)/COUNT(Data!$P$2:$P$66)</f>
        <v>0.9482758620689655</v>
      </c>
      <c r="C196">
        <f aca="true" t="shared" si="14" ref="C196:C252">B196-B195</f>
        <v>0</v>
      </c>
      <c r="E196">
        <f>COUNTIFS(Data!$P$2:$P$66,"&lt;"&amp;'Time to prediction (2)'!$A196,Data!$D$2:$D$66,"AI")/COUNTIFS(Data!$P$2:$P$66,"&gt;0",Data!$D$2:$D$66,"AI")</f>
        <v>1</v>
      </c>
      <c r="G196">
        <f>COUNTIFS(Data!$P$2:$P$66,"&lt;"&amp;'Time to prediction (2)'!$A196,Data!$H$2:$H$66,"&lt;2000")/COUNTIFS(Data!$P$2:$P$66,"&gt;0",Data!$H$2:$H$66,"&lt;2000")</f>
        <v>0.9444444444444444</v>
      </c>
      <c r="H196">
        <f>COUNTIFS(Data!$P$2:$P$66,"&lt;"&amp;'Time to prediction (2)'!$A196,Data!$H$2:$H$66,"&gt;1999")/COUNTIFS(Data!$P$2:$P$66,"&gt;0",Data!$H$2:$H$66,"&gt;1999")</f>
        <v>0.95</v>
      </c>
      <c r="I196">
        <f t="shared" si="13"/>
        <v>0.005555555555555536</v>
      </c>
      <c r="J196">
        <f t="shared" si="11"/>
        <v>0</v>
      </c>
      <c r="K196">
        <f t="shared" si="12"/>
        <v>0</v>
      </c>
    </row>
    <row r="197" spans="1:11" ht="12.75">
      <c r="A197">
        <v>196</v>
      </c>
      <c r="B197">
        <f>COUNTIF(Data!$P$2:$P$66,"&lt;"&amp;'Time to prediction (2)'!$A197)/COUNT(Data!$P$2:$P$66)</f>
        <v>0.9482758620689655</v>
      </c>
      <c r="C197">
        <f t="shared" si="14"/>
        <v>0</v>
      </c>
      <c r="E197">
        <f>COUNTIFS(Data!$P$2:$P$66,"&lt;"&amp;'Time to prediction (2)'!$A197,Data!$D$2:$D$66,"AI")/COUNTIFS(Data!$P$2:$P$66,"&gt;0",Data!$D$2:$D$66,"AI")</f>
        <v>1</v>
      </c>
      <c r="G197">
        <f>COUNTIFS(Data!$P$2:$P$66,"&lt;"&amp;'Time to prediction (2)'!$A197,Data!$H$2:$H$66,"&lt;2000")/COUNTIFS(Data!$P$2:$P$66,"&gt;0",Data!$H$2:$H$66,"&lt;2000")</f>
        <v>0.9444444444444444</v>
      </c>
      <c r="H197">
        <f>COUNTIFS(Data!$P$2:$P$66,"&lt;"&amp;'Time to prediction (2)'!$A197,Data!$H$2:$H$66,"&gt;1999")/COUNTIFS(Data!$P$2:$P$66,"&gt;0",Data!$H$2:$H$66,"&gt;1999")</f>
        <v>0.95</v>
      </c>
      <c r="I197">
        <f t="shared" si="13"/>
        <v>0.005555555555555536</v>
      </c>
      <c r="J197">
        <f t="shared" si="11"/>
        <v>0</v>
      </c>
      <c r="K197">
        <f t="shared" si="12"/>
        <v>0</v>
      </c>
    </row>
    <row r="198" spans="1:11" ht="12.75">
      <c r="A198">
        <v>197</v>
      </c>
      <c r="B198">
        <f>COUNTIF(Data!$P$2:$P$66,"&lt;"&amp;'Time to prediction (2)'!$A198)/COUNT(Data!$P$2:$P$66)</f>
        <v>0.9482758620689655</v>
      </c>
      <c r="C198">
        <f t="shared" si="14"/>
        <v>0</v>
      </c>
      <c r="E198">
        <f>COUNTIFS(Data!$P$2:$P$66,"&lt;"&amp;'Time to prediction (2)'!$A198,Data!$D$2:$D$66,"AI")/COUNTIFS(Data!$P$2:$P$66,"&gt;0",Data!$D$2:$D$66,"AI")</f>
        <v>1</v>
      </c>
      <c r="G198">
        <f>COUNTIFS(Data!$P$2:$P$66,"&lt;"&amp;'Time to prediction (2)'!$A198,Data!$H$2:$H$66,"&lt;2000")/COUNTIFS(Data!$P$2:$P$66,"&gt;0",Data!$H$2:$H$66,"&lt;2000")</f>
        <v>0.9444444444444444</v>
      </c>
      <c r="H198">
        <f>COUNTIFS(Data!$P$2:$P$66,"&lt;"&amp;'Time to prediction (2)'!$A198,Data!$H$2:$H$66,"&gt;1999")/COUNTIFS(Data!$P$2:$P$66,"&gt;0",Data!$H$2:$H$66,"&gt;1999")</f>
        <v>0.95</v>
      </c>
      <c r="I198">
        <f t="shared" si="13"/>
        <v>0.005555555555555536</v>
      </c>
      <c r="J198">
        <f t="shared" si="11"/>
        <v>0</v>
      </c>
      <c r="K198">
        <f t="shared" si="12"/>
        <v>0</v>
      </c>
    </row>
    <row r="199" spans="1:11" ht="12.75">
      <c r="A199">
        <v>198</v>
      </c>
      <c r="B199">
        <f>COUNTIF(Data!$P$2:$P$66,"&lt;"&amp;'Time to prediction (2)'!$A199)/COUNT(Data!$P$2:$P$66)</f>
        <v>0.9482758620689655</v>
      </c>
      <c r="C199">
        <f t="shared" si="14"/>
        <v>0</v>
      </c>
      <c r="E199">
        <f>COUNTIFS(Data!$P$2:$P$66,"&lt;"&amp;'Time to prediction (2)'!$A199,Data!$D$2:$D$66,"AI")/COUNTIFS(Data!$P$2:$P$66,"&gt;0",Data!$D$2:$D$66,"AI")</f>
        <v>1</v>
      </c>
      <c r="G199">
        <f>COUNTIFS(Data!$P$2:$P$66,"&lt;"&amp;'Time to prediction (2)'!$A199,Data!$H$2:$H$66,"&lt;2000")/COUNTIFS(Data!$P$2:$P$66,"&gt;0",Data!$H$2:$H$66,"&lt;2000")</f>
        <v>0.9444444444444444</v>
      </c>
      <c r="H199">
        <f>COUNTIFS(Data!$P$2:$P$66,"&lt;"&amp;'Time to prediction (2)'!$A199,Data!$H$2:$H$66,"&gt;1999")/COUNTIFS(Data!$P$2:$P$66,"&gt;0",Data!$H$2:$H$66,"&gt;1999")</f>
        <v>0.95</v>
      </c>
      <c r="I199">
        <f t="shared" si="13"/>
        <v>0.005555555555555536</v>
      </c>
      <c r="J199">
        <f t="shared" si="11"/>
        <v>0</v>
      </c>
      <c r="K199">
        <f t="shared" si="12"/>
        <v>0</v>
      </c>
    </row>
    <row r="200" spans="1:11" ht="12.75">
      <c r="A200">
        <v>199</v>
      </c>
      <c r="B200">
        <f>COUNTIF(Data!$P$2:$P$66,"&lt;"&amp;'Time to prediction (2)'!$A200)/COUNT(Data!$P$2:$P$66)</f>
        <v>0.9482758620689655</v>
      </c>
      <c r="C200">
        <f t="shared" si="14"/>
        <v>0</v>
      </c>
      <c r="E200">
        <f>COUNTIFS(Data!$P$2:$P$66,"&lt;"&amp;'Time to prediction (2)'!$A200,Data!$D$2:$D$66,"AI")/COUNTIFS(Data!$P$2:$P$66,"&gt;0",Data!$D$2:$D$66,"AI")</f>
        <v>1</v>
      </c>
      <c r="G200">
        <f>COUNTIFS(Data!$P$2:$P$66,"&lt;"&amp;'Time to prediction (2)'!$A200,Data!$H$2:$H$66,"&lt;2000")/COUNTIFS(Data!$P$2:$P$66,"&gt;0",Data!$H$2:$H$66,"&lt;2000")</f>
        <v>0.9444444444444444</v>
      </c>
      <c r="H200">
        <f>COUNTIFS(Data!$P$2:$P$66,"&lt;"&amp;'Time to prediction (2)'!$A200,Data!$H$2:$H$66,"&gt;1999")/COUNTIFS(Data!$P$2:$P$66,"&gt;0",Data!$H$2:$H$66,"&gt;1999")</f>
        <v>0.95</v>
      </c>
      <c r="I200">
        <f t="shared" si="13"/>
        <v>0.005555555555555536</v>
      </c>
      <c r="J200">
        <f t="shared" si="11"/>
        <v>0</v>
      </c>
      <c r="K200">
        <f t="shared" si="12"/>
        <v>0</v>
      </c>
    </row>
    <row r="201" spans="1:11" ht="12.75">
      <c r="A201">
        <v>200</v>
      </c>
      <c r="B201">
        <f>COUNTIF(Data!$P$2:$P$66,"&lt;"&amp;'Time to prediction (2)'!$A201)/COUNT(Data!$P$2:$P$66)</f>
        <v>0.9482758620689655</v>
      </c>
      <c r="C201">
        <f t="shared" si="14"/>
        <v>0</v>
      </c>
      <c r="E201">
        <f>COUNTIFS(Data!$P$2:$P$66,"&lt;"&amp;'Time to prediction (2)'!$A201,Data!$D$2:$D$66,"AI")/COUNTIFS(Data!$P$2:$P$66,"&gt;0",Data!$D$2:$D$66,"AI")</f>
        <v>1</v>
      </c>
      <c r="G201">
        <f>COUNTIFS(Data!$P$2:$P$66,"&lt;"&amp;'Time to prediction (2)'!$A201,Data!$H$2:$H$66,"&lt;2000")/COUNTIFS(Data!$P$2:$P$66,"&gt;0",Data!$H$2:$H$66,"&lt;2000")</f>
        <v>0.9444444444444444</v>
      </c>
      <c r="H201">
        <f>COUNTIFS(Data!$P$2:$P$66,"&lt;"&amp;'Time to prediction (2)'!$A201,Data!$H$2:$H$66,"&gt;1999")/COUNTIFS(Data!$P$2:$P$66,"&gt;0",Data!$H$2:$H$66,"&gt;1999")</f>
        <v>0.95</v>
      </c>
      <c r="I201">
        <f t="shared" si="13"/>
        <v>0.005555555555555536</v>
      </c>
      <c r="J201">
        <f t="shared" si="11"/>
        <v>0</v>
      </c>
      <c r="K201">
        <f t="shared" si="12"/>
        <v>0</v>
      </c>
    </row>
    <row r="202" spans="1:11" ht="12.75">
      <c r="A202">
        <v>201</v>
      </c>
      <c r="B202">
        <f>COUNTIF(Data!$P$2:$P$66,"&lt;"&amp;'Time to prediction (2)'!$A202)/COUNT(Data!$P$2:$P$66)</f>
        <v>0.9655172413793104</v>
      </c>
      <c r="C202">
        <f t="shared" si="14"/>
        <v>0.017241379310344862</v>
      </c>
      <c r="E202">
        <f>COUNTIFS(Data!$P$2:$P$66,"&lt;"&amp;'Time to prediction (2)'!$A202,Data!$D$2:$D$66,"AI")/COUNTIFS(Data!$P$2:$P$66,"&gt;0",Data!$D$2:$D$66,"AI")</f>
        <v>1</v>
      </c>
      <c r="G202">
        <f>COUNTIFS(Data!$P$2:$P$66,"&lt;"&amp;'Time to prediction (2)'!$A202,Data!$H$2:$H$66,"&lt;2000")/COUNTIFS(Data!$P$2:$P$66,"&gt;0",Data!$H$2:$H$66,"&lt;2000")</f>
        <v>0.9444444444444444</v>
      </c>
      <c r="H202">
        <f>COUNTIFS(Data!$P$2:$P$66,"&lt;"&amp;'Time to prediction (2)'!$A202,Data!$H$2:$H$66,"&gt;1999")/COUNTIFS(Data!$P$2:$P$66,"&gt;0",Data!$H$2:$H$66,"&gt;1999")</f>
        <v>0.975</v>
      </c>
      <c r="I202">
        <f t="shared" si="13"/>
        <v>0.030555555555555558</v>
      </c>
      <c r="J202">
        <f t="shared" si="11"/>
        <v>0</v>
      </c>
      <c r="K202">
        <f t="shared" si="12"/>
        <v>0.025000000000000022</v>
      </c>
    </row>
    <row r="203" spans="1:11" ht="12.75">
      <c r="A203">
        <v>202</v>
      </c>
      <c r="B203">
        <f>COUNTIF(Data!$P$2:$P$66,"&lt;"&amp;'Time to prediction (2)'!$A203)/COUNT(Data!$P$2:$P$66)</f>
        <v>0.9655172413793104</v>
      </c>
      <c r="C203">
        <f t="shared" si="14"/>
        <v>0</v>
      </c>
      <c r="E203">
        <f>COUNTIFS(Data!$P$2:$P$66,"&lt;"&amp;'Time to prediction (2)'!$A203,Data!$D$2:$D$66,"AI")/COUNTIFS(Data!$P$2:$P$66,"&gt;0",Data!$D$2:$D$66,"AI")</f>
        <v>1</v>
      </c>
      <c r="G203">
        <f>COUNTIFS(Data!$P$2:$P$66,"&lt;"&amp;'Time to prediction (2)'!$A203,Data!$H$2:$H$66,"&lt;2000")/COUNTIFS(Data!$P$2:$P$66,"&gt;0",Data!$H$2:$H$66,"&lt;2000")</f>
        <v>0.9444444444444444</v>
      </c>
      <c r="H203">
        <f>COUNTIFS(Data!$P$2:$P$66,"&lt;"&amp;'Time to prediction (2)'!$A203,Data!$H$2:$H$66,"&gt;1999")/COUNTIFS(Data!$P$2:$P$66,"&gt;0",Data!$H$2:$H$66,"&gt;1999")</f>
        <v>0.975</v>
      </c>
      <c r="I203">
        <f t="shared" si="13"/>
        <v>0.030555555555555558</v>
      </c>
      <c r="J203">
        <f t="shared" si="11"/>
        <v>0</v>
      </c>
      <c r="K203">
        <f t="shared" si="12"/>
        <v>0</v>
      </c>
    </row>
    <row r="204" spans="1:11" ht="12.75">
      <c r="A204">
        <v>203</v>
      </c>
      <c r="B204">
        <f>COUNTIF(Data!$P$2:$P$66,"&lt;"&amp;'Time to prediction (2)'!$A204)/COUNT(Data!$P$2:$P$66)</f>
        <v>0.9655172413793104</v>
      </c>
      <c r="C204">
        <f t="shared" si="14"/>
        <v>0</v>
      </c>
      <c r="E204">
        <f>COUNTIFS(Data!$P$2:$P$66,"&lt;"&amp;'Time to prediction (2)'!$A204,Data!$D$2:$D$66,"AI")/COUNTIFS(Data!$P$2:$P$66,"&gt;0",Data!$D$2:$D$66,"AI")</f>
        <v>1</v>
      </c>
      <c r="G204">
        <f>COUNTIFS(Data!$P$2:$P$66,"&lt;"&amp;'Time to prediction (2)'!$A204,Data!$H$2:$H$66,"&lt;2000")/COUNTIFS(Data!$P$2:$P$66,"&gt;0",Data!$H$2:$H$66,"&lt;2000")</f>
        <v>0.9444444444444444</v>
      </c>
      <c r="H204">
        <f>COUNTIFS(Data!$P$2:$P$66,"&lt;"&amp;'Time to prediction (2)'!$A204,Data!$H$2:$H$66,"&gt;1999")/COUNTIFS(Data!$P$2:$P$66,"&gt;0",Data!$H$2:$H$66,"&gt;1999")</f>
        <v>0.975</v>
      </c>
      <c r="I204">
        <f t="shared" si="13"/>
        <v>0.030555555555555558</v>
      </c>
      <c r="J204">
        <f t="shared" si="11"/>
        <v>0</v>
      </c>
      <c r="K204">
        <f t="shared" si="12"/>
        <v>0</v>
      </c>
    </row>
    <row r="205" spans="1:11" ht="12.75">
      <c r="A205">
        <v>204</v>
      </c>
      <c r="B205">
        <f>COUNTIF(Data!$P$2:$P$66,"&lt;"&amp;'Time to prediction (2)'!$A205)/COUNT(Data!$P$2:$P$66)</f>
        <v>0.9655172413793104</v>
      </c>
      <c r="C205">
        <f t="shared" si="14"/>
        <v>0</v>
      </c>
      <c r="E205">
        <f>COUNTIFS(Data!$P$2:$P$66,"&lt;"&amp;'Time to prediction (2)'!$A205,Data!$D$2:$D$66,"AI")/COUNTIFS(Data!$P$2:$P$66,"&gt;0",Data!$D$2:$D$66,"AI")</f>
        <v>1</v>
      </c>
      <c r="G205">
        <f>COUNTIFS(Data!$P$2:$P$66,"&lt;"&amp;'Time to prediction (2)'!$A205,Data!$H$2:$H$66,"&lt;2000")/COUNTIFS(Data!$P$2:$P$66,"&gt;0",Data!$H$2:$H$66,"&lt;2000")</f>
        <v>0.9444444444444444</v>
      </c>
      <c r="H205">
        <f>COUNTIFS(Data!$P$2:$P$66,"&lt;"&amp;'Time to prediction (2)'!$A205,Data!$H$2:$H$66,"&gt;1999")/COUNTIFS(Data!$P$2:$P$66,"&gt;0",Data!$H$2:$H$66,"&gt;1999")</f>
        <v>0.975</v>
      </c>
      <c r="I205">
        <f t="shared" si="13"/>
        <v>0.030555555555555558</v>
      </c>
      <c r="J205">
        <f t="shared" si="11"/>
        <v>0</v>
      </c>
      <c r="K205">
        <f t="shared" si="12"/>
        <v>0</v>
      </c>
    </row>
    <row r="206" spans="1:11" ht="12.75">
      <c r="A206">
        <v>205</v>
      </c>
      <c r="B206">
        <f>COUNTIF(Data!$P$2:$P$66,"&lt;"&amp;'Time to prediction (2)'!$A206)/COUNT(Data!$P$2:$P$66)</f>
        <v>0.9655172413793104</v>
      </c>
      <c r="C206">
        <f t="shared" si="14"/>
        <v>0</v>
      </c>
      <c r="E206">
        <f>COUNTIFS(Data!$P$2:$P$66,"&lt;"&amp;'Time to prediction (2)'!$A206,Data!$D$2:$D$66,"AI")/COUNTIFS(Data!$P$2:$P$66,"&gt;0",Data!$D$2:$D$66,"AI")</f>
        <v>1</v>
      </c>
      <c r="G206">
        <f>COUNTIFS(Data!$P$2:$P$66,"&lt;"&amp;'Time to prediction (2)'!$A206,Data!$H$2:$H$66,"&lt;2000")/COUNTIFS(Data!$P$2:$P$66,"&gt;0",Data!$H$2:$H$66,"&lt;2000")</f>
        <v>0.9444444444444444</v>
      </c>
      <c r="H206">
        <f>COUNTIFS(Data!$P$2:$P$66,"&lt;"&amp;'Time to prediction (2)'!$A206,Data!$H$2:$H$66,"&gt;1999")/COUNTIFS(Data!$P$2:$P$66,"&gt;0",Data!$H$2:$H$66,"&gt;1999")</f>
        <v>0.975</v>
      </c>
      <c r="I206">
        <f t="shared" si="13"/>
        <v>0.030555555555555558</v>
      </c>
      <c r="J206">
        <f t="shared" si="11"/>
        <v>0</v>
      </c>
      <c r="K206">
        <f t="shared" si="12"/>
        <v>0</v>
      </c>
    </row>
    <row r="207" spans="1:11" ht="12.75">
      <c r="A207">
        <v>206</v>
      </c>
      <c r="B207">
        <f>COUNTIF(Data!$P$2:$P$66,"&lt;"&amp;'Time to prediction (2)'!$A207)/COUNT(Data!$P$2:$P$66)</f>
        <v>0.9827586206896551</v>
      </c>
      <c r="C207">
        <f t="shared" si="14"/>
        <v>0.01724137931034475</v>
      </c>
      <c r="E207">
        <f>COUNTIFS(Data!$P$2:$P$66,"&lt;"&amp;'Time to prediction (2)'!$A207,Data!$D$2:$D$66,"AI")/COUNTIFS(Data!$P$2:$P$66,"&gt;0",Data!$D$2:$D$66,"AI")</f>
        <v>1</v>
      </c>
      <c r="G207">
        <f>COUNTIFS(Data!$P$2:$P$66,"&lt;"&amp;'Time to prediction (2)'!$A207,Data!$H$2:$H$66,"&lt;2000")/COUNTIFS(Data!$P$2:$P$66,"&gt;0",Data!$H$2:$H$66,"&lt;2000")</f>
        <v>1</v>
      </c>
      <c r="H207">
        <f>COUNTIFS(Data!$P$2:$P$66,"&lt;"&amp;'Time to prediction (2)'!$A207,Data!$H$2:$H$66,"&gt;1999")/COUNTIFS(Data!$P$2:$P$66,"&gt;0",Data!$H$2:$H$66,"&gt;1999")</f>
        <v>0.975</v>
      </c>
      <c r="I207">
        <f t="shared" si="13"/>
        <v>0.025000000000000022</v>
      </c>
      <c r="J207">
        <f t="shared" si="11"/>
        <v>0.05555555555555558</v>
      </c>
      <c r="K207">
        <f t="shared" si="12"/>
        <v>0</v>
      </c>
    </row>
    <row r="208" spans="1:11" ht="12.75">
      <c r="A208">
        <v>207</v>
      </c>
      <c r="B208">
        <f>COUNTIF(Data!$P$2:$P$66,"&lt;"&amp;'Time to prediction (2)'!$A208)/COUNT(Data!$P$2:$P$66)</f>
        <v>0.9827586206896551</v>
      </c>
      <c r="C208">
        <f t="shared" si="14"/>
        <v>0</v>
      </c>
      <c r="E208">
        <f>COUNTIFS(Data!$P$2:$P$66,"&lt;"&amp;'Time to prediction (2)'!$A208,Data!$D$2:$D$66,"AI")/COUNTIFS(Data!$P$2:$P$66,"&gt;0",Data!$D$2:$D$66,"AI")</f>
        <v>1</v>
      </c>
      <c r="G208">
        <f>COUNTIFS(Data!$P$2:$P$66,"&lt;"&amp;'Time to prediction (2)'!$A208,Data!$H$2:$H$66,"&lt;2000")/COUNTIFS(Data!$P$2:$P$66,"&gt;0",Data!$H$2:$H$66,"&lt;2000")</f>
        <v>1</v>
      </c>
      <c r="H208">
        <f>COUNTIFS(Data!$P$2:$P$66,"&lt;"&amp;'Time to prediction (2)'!$A208,Data!$H$2:$H$66,"&gt;1999")/COUNTIFS(Data!$P$2:$P$66,"&gt;0",Data!$H$2:$H$66,"&gt;1999")</f>
        <v>0.975</v>
      </c>
      <c r="I208">
        <f t="shared" si="13"/>
        <v>0.025000000000000022</v>
      </c>
      <c r="J208">
        <f t="shared" si="11"/>
        <v>0</v>
      </c>
      <c r="K208">
        <f t="shared" si="12"/>
        <v>0</v>
      </c>
    </row>
    <row r="209" spans="1:11" ht="12.75">
      <c r="A209">
        <v>208</v>
      </c>
      <c r="B209">
        <f>COUNTIF(Data!$P$2:$P$66,"&lt;"&amp;'Time to prediction (2)'!$A209)/COUNT(Data!$P$2:$P$66)</f>
        <v>0.9827586206896551</v>
      </c>
      <c r="C209">
        <f t="shared" si="14"/>
        <v>0</v>
      </c>
      <c r="E209">
        <f>COUNTIFS(Data!$P$2:$P$66,"&lt;"&amp;'Time to prediction (2)'!$A209,Data!$D$2:$D$66,"AI")/COUNTIFS(Data!$P$2:$P$66,"&gt;0",Data!$D$2:$D$66,"AI")</f>
        <v>1</v>
      </c>
      <c r="G209">
        <f>COUNTIFS(Data!$P$2:$P$66,"&lt;"&amp;'Time to prediction (2)'!$A209,Data!$H$2:$H$66,"&lt;2000")/COUNTIFS(Data!$P$2:$P$66,"&gt;0",Data!$H$2:$H$66,"&lt;2000")</f>
        <v>1</v>
      </c>
      <c r="H209">
        <f>COUNTIFS(Data!$P$2:$P$66,"&lt;"&amp;'Time to prediction (2)'!$A209,Data!$H$2:$H$66,"&gt;1999")/COUNTIFS(Data!$P$2:$P$66,"&gt;0",Data!$H$2:$H$66,"&gt;1999")</f>
        <v>0.975</v>
      </c>
      <c r="I209">
        <f t="shared" si="13"/>
        <v>0.025000000000000022</v>
      </c>
      <c r="J209">
        <f t="shared" si="11"/>
        <v>0</v>
      </c>
      <c r="K209">
        <f t="shared" si="12"/>
        <v>0</v>
      </c>
    </row>
    <row r="210" spans="1:11" ht="12.75">
      <c r="A210">
        <v>209</v>
      </c>
      <c r="B210">
        <f>COUNTIF(Data!$P$2:$P$66,"&lt;"&amp;'Time to prediction (2)'!$A210)/COUNT(Data!$P$2:$P$66)</f>
        <v>0.9827586206896551</v>
      </c>
      <c r="C210">
        <f t="shared" si="14"/>
        <v>0</v>
      </c>
      <c r="E210">
        <f>COUNTIFS(Data!$P$2:$P$66,"&lt;"&amp;'Time to prediction (2)'!$A210,Data!$D$2:$D$66,"AI")/COUNTIFS(Data!$P$2:$P$66,"&gt;0",Data!$D$2:$D$66,"AI")</f>
        <v>1</v>
      </c>
      <c r="G210">
        <f>COUNTIFS(Data!$P$2:$P$66,"&lt;"&amp;'Time to prediction (2)'!$A210,Data!$H$2:$H$66,"&lt;2000")/COUNTIFS(Data!$P$2:$P$66,"&gt;0",Data!$H$2:$H$66,"&lt;2000")</f>
        <v>1</v>
      </c>
      <c r="H210">
        <f>COUNTIFS(Data!$P$2:$P$66,"&lt;"&amp;'Time to prediction (2)'!$A210,Data!$H$2:$H$66,"&gt;1999")/COUNTIFS(Data!$P$2:$P$66,"&gt;0",Data!$H$2:$H$66,"&gt;1999")</f>
        <v>0.975</v>
      </c>
      <c r="I210">
        <f t="shared" si="13"/>
        <v>0.025000000000000022</v>
      </c>
      <c r="J210">
        <f t="shared" si="11"/>
        <v>0</v>
      </c>
      <c r="K210">
        <f t="shared" si="12"/>
        <v>0</v>
      </c>
    </row>
    <row r="211" spans="1:11" ht="12.75">
      <c r="A211">
        <v>210</v>
      </c>
      <c r="B211">
        <f>COUNTIF(Data!$P$2:$P$66,"&lt;"&amp;'Time to prediction (2)'!$A211)/COUNT(Data!$P$2:$P$66)</f>
        <v>0.9827586206896551</v>
      </c>
      <c r="C211">
        <f t="shared" si="14"/>
        <v>0</v>
      </c>
      <c r="E211">
        <f>COUNTIFS(Data!$P$2:$P$66,"&lt;"&amp;'Time to prediction (2)'!$A211,Data!$D$2:$D$66,"AI")/COUNTIFS(Data!$P$2:$P$66,"&gt;0",Data!$D$2:$D$66,"AI")</f>
        <v>1</v>
      </c>
      <c r="G211">
        <f>COUNTIFS(Data!$P$2:$P$66,"&lt;"&amp;'Time to prediction (2)'!$A211,Data!$H$2:$H$66,"&lt;2000")/COUNTIFS(Data!$P$2:$P$66,"&gt;0",Data!$H$2:$H$66,"&lt;2000")</f>
        <v>1</v>
      </c>
      <c r="H211">
        <f>COUNTIFS(Data!$P$2:$P$66,"&lt;"&amp;'Time to prediction (2)'!$A211,Data!$H$2:$H$66,"&gt;1999")/COUNTIFS(Data!$P$2:$P$66,"&gt;0",Data!$H$2:$H$66,"&gt;1999")</f>
        <v>0.975</v>
      </c>
      <c r="I211">
        <f t="shared" si="13"/>
        <v>0.025000000000000022</v>
      </c>
      <c r="J211">
        <f t="shared" si="11"/>
        <v>0</v>
      </c>
      <c r="K211">
        <f t="shared" si="12"/>
        <v>0</v>
      </c>
    </row>
    <row r="212" spans="1:11" ht="12.75">
      <c r="A212">
        <v>211</v>
      </c>
      <c r="B212">
        <f>COUNTIF(Data!$P$2:$P$66,"&lt;"&amp;'Time to prediction (2)'!$A212)/COUNT(Data!$P$2:$P$66)</f>
        <v>0.9827586206896551</v>
      </c>
      <c r="C212">
        <f t="shared" si="14"/>
        <v>0</v>
      </c>
      <c r="E212">
        <f>COUNTIFS(Data!$P$2:$P$66,"&lt;"&amp;'Time to prediction (2)'!$A212,Data!$D$2:$D$66,"AI")/COUNTIFS(Data!$P$2:$P$66,"&gt;0",Data!$D$2:$D$66,"AI")</f>
        <v>1</v>
      </c>
      <c r="G212">
        <f>COUNTIFS(Data!$P$2:$P$66,"&lt;"&amp;'Time to prediction (2)'!$A212,Data!$H$2:$H$66,"&lt;2000")/COUNTIFS(Data!$P$2:$P$66,"&gt;0",Data!$H$2:$H$66,"&lt;2000")</f>
        <v>1</v>
      </c>
      <c r="H212">
        <f>COUNTIFS(Data!$P$2:$P$66,"&lt;"&amp;'Time to prediction (2)'!$A212,Data!$H$2:$H$66,"&gt;1999")/COUNTIFS(Data!$P$2:$P$66,"&gt;0",Data!$H$2:$H$66,"&gt;1999")</f>
        <v>0.975</v>
      </c>
      <c r="I212">
        <f t="shared" si="13"/>
        <v>0.025000000000000022</v>
      </c>
      <c r="J212">
        <f t="shared" si="11"/>
        <v>0</v>
      </c>
      <c r="K212">
        <f t="shared" si="12"/>
        <v>0</v>
      </c>
    </row>
    <row r="213" spans="1:11" ht="12.75">
      <c r="A213">
        <v>212</v>
      </c>
      <c r="B213">
        <f>COUNTIF(Data!$P$2:$P$66,"&lt;"&amp;'Time to prediction (2)'!$A213)/COUNT(Data!$P$2:$P$66)</f>
        <v>0.9827586206896551</v>
      </c>
      <c r="C213">
        <f t="shared" si="14"/>
        <v>0</v>
      </c>
      <c r="E213">
        <f>COUNTIFS(Data!$P$2:$P$66,"&lt;"&amp;'Time to prediction (2)'!$A213,Data!$D$2:$D$66,"AI")/COUNTIFS(Data!$P$2:$P$66,"&gt;0",Data!$D$2:$D$66,"AI")</f>
        <v>1</v>
      </c>
      <c r="G213">
        <f>COUNTIFS(Data!$P$2:$P$66,"&lt;"&amp;'Time to prediction (2)'!$A213,Data!$H$2:$H$66,"&lt;2000")/COUNTIFS(Data!$P$2:$P$66,"&gt;0",Data!$H$2:$H$66,"&lt;2000")</f>
        <v>1</v>
      </c>
      <c r="H213">
        <f>COUNTIFS(Data!$P$2:$P$66,"&lt;"&amp;'Time to prediction (2)'!$A213,Data!$H$2:$H$66,"&gt;1999")/COUNTIFS(Data!$P$2:$P$66,"&gt;0",Data!$H$2:$H$66,"&gt;1999")</f>
        <v>0.975</v>
      </c>
      <c r="I213">
        <f t="shared" si="13"/>
        <v>0.025000000000000022</v>
      </c>
      <c r="J213">
        <f t="shared" si="11"/>
        <v>0</v>
      </c>
      <c r="K213">
        <f t="shared" si="12"/>
        <v>0</v>
      </c>
    </row>
    <row r="214" spans="1:11" ht="12.75">
      <c r="A214">
        <v>213</v>
      </c>
      <c r="B214">
        <f>COUNTIF(Data!$P$2:$P$66,"&lt;"&amp;'Time to prediction (2)'!$A214)/COUNT(Data!$P$2:$P$66)</f>
        <v>0.9827586206896551</v>
      </c>
      <c r="C214">
        <f t="shared" si="14"/>
        <v>0</v>
      </c>
      <c r="E214">
        <f>COUNTIFS(Data!$P$2:$P$66,"&lt;"&amp;'Time to prediction (2)'!$A214,Data!$D$2:$D$66,"AI")/COUNTIFS(Data!$P$2:$P$66,"&gt;0",Data!$D$2:$D$66,"AI")</f>
        <v>1</v>
      </c>
      <c r="G214">
        <f>COUNTIFS(Data!$P$2:$P$66,"&lt;"&amp;'Time to prediction (2)'!$A214,Data!$H$2:$H$66,"&lt;2000")/COUNTIFS(Data!$P$2:$P$66,"&gt;0",Data!$H$2:$H$66,"&lt;2000")</f>
        <v>1</v>
      </c>
      <c r="H214">
        <f>COUNTIFS(Data!$P$2:$P$66,"&lt;"&amp;'Time to prediction (2)'!$A214,Data!$H$2:$H$66,"&gt;1999")/COUNTIFS(Data!$P$2:$P$66,"&gt;0",Data!$H$2:$H$66,"&gt;1999")</f>
        <v>0.975</v>
      </c>
      <c r="I214">
        <f t="shared" si="13"/>
        <v>0.025000000000000022</v>
      </c>
      <c r="J214">
        <f t="shared" si="11"/>
        <v>0</v>
      </c>
      <c r="K214">
        <f t="shared" si="12"/>
        <v>0</v>
      </c>
    </row>
    <row r="215" spans="1:11" ht="12.75">
      <c r="A215">
        <v>214</v>
      </c>
      <c r="B215">
        <f>COUNTIF(Data!$P$2:$P$66,"&lt;"&amp;'Time to prediction (2)'!$A215)/COUNT(Data!$P$2:$P$66)</f>
        <v>0.9827586206896551</v>
      </c>
      <c r="C215">
        <f t="shared" si="14"/>
        <v>0</v>
      </c>
      <c r="E215">
        <f>COUNTIFS(Data!$P$2:$P$66,"&lt;"&amp;'Time to prediction (2)'!$A215,Data!$D$2:$D$66,"AI")/COUNTIFS(Data!$P$2:$P$66,"&gt;0",Data!$D$2:$D$66,"AI")</f>
        <v>1</v>
      </c>
      <c r="G215">
        <f>COUNTIFS(Data!$P$2:$P$66,"&lt;"&amp;'Time to prediction (2)'!$A215,Data!$H$2:$H$66,"&lt;2000")/COUNTIFS(Data!$P$2:$P$66,"&gt;0",Data!$H$2:$H$66,"&lt;2000")</f>
        <v>1</v>
      </c>
      <c r="H215">
        <f>COUNTIFS(Data!$P$2:$P$66,"&lt;"&amp;'Time to prediction (2)'!$A215,Data!$H$2:$H$66,"&gt;1999")/COUNTIFS(Data!$P$2:$P$66,"&gt;0",Data!$H$2:$H$66,"&gt;1999")</f>
        <v>0.975</v>
      </c>
      <c r="I215">
        <f t="shared" si="13"/>
        <v>0.025000000000000022</v>
      </c>
      <c r="J215">
        <f t="shared" si="11"/>
        <v>0</v>
      </c>
      <c r="K215">
        <f t="shared" si="12"/>
        <v>0</v>
      </c>
    </row>
    <row r="216" spans="1:11" ht="12.75">
      <c r="A216">
        <v>215</v>
      </c>
      <c r="B216">
        <f>COUNTIF(Data!$P$2:$P$66,"&lt;"&amp;'Time to prediction (2)'!$A216)/COUNT(Data!$P$2:$P$66)</f>
        <v>0.9827586206896551</v>
      </c>
      <c r="C216">
        <f t="shared" si="14"/>
        <v>0</v>
      </c>
      <c r="E216">
        <f>COUNTIFS(Data!$P$2:$P$66,"&lt;"&amp;'Time to prediction (2)'!$A216,Data!$D$2:$D$66,"AI")/COUNTIFS(Data!$P$2:$P$66,"&gt;0",Data!$D$2:$D$66,"AI")</f>
        <v>1</v>
      </c>
      <c r="G216">
        <f>COUNTIFS(Data!$P$2:$P$66,"&lt;"&amp;'Time to prediction (2)'!$A216,Data!$H$2:$H$66,"&lt;2000")/COUNTIFS(Data!$P$2:$P$66,"&gt;0",Data!$H$2:$H$66,"&lt;2000")</f>
        <v>1</v>
      </c>
      <c r="H216">
        <f>COUNTIFS(Data!$P$2:$P$66,"&lt;"&amp;'Time to prediction (2)'!$A216,Data!$H$2:$H$66,"&gt;1999")/COUNTIFS(Data!$P$2:$P$66,"&gt;0",Data!$H$2:$H$66,"&gt;1999")</f>
        <v>0.975</v>
      </c>
      <c r="I216">
        <f t="shared" si="13"/>
        <v>0.025000000000000022</v>
      </c>
      <c r="J216">
        <f t="shared" si="11"/>
        <v>0</v>
      </c>
      <c r="K216">
        <f t="shared" si="12"/>
        <v>0</v>
      </c>
    </row>
    <row r="217" spans="1:11" ht="12.75">
      <c r="A217">
        <v>216</v>
      </c>
      <c r="B217">
        <f>COUNTIF(Data!$P$2:$P$66,"&lt;"&amp;'Time to prediction (2)'!$A217)/COUNT(Data!$P$2:$P$66)</f>
        <v>0.9827586206896551</v>
      </c>
      <c r="C217">
        <f t="shared" si="14"/>
        <v>0</v>
      </c>
      <c r="E217">
        <f>COUNTIFS(Data!$P$2:$P$66,"&lt;"&amp;'Time to prediction (2)'!$A217,Data!$D$2:$D$66,"AI")/COUNTIFS(Data!$P$2:$P$66,"&gt;0",Data!$D$2:$D$66,"AI")</f>
        <v>1</v>
      </c>
      <c r="G217">
        <f>COUNTIFS(Data!$P$2:$P$66,"&lt;"&amp;'Time to prediction (2)'!$A217,Data!$H$2:$H$66,"&lt;2000")/COUNTIFS(Data!$P$2:$P$66,"&gt;0",Data!$H$2:$H$66,"&lt;2000")</f>
        <v>1</v>
      </c>
      <c r="H217">
        <f>COUNTIFS(Data!$P$2:$P$66,"&lt;"&amp;'Time to prediction (2)'!$A217,Data!$H$2:$H$66,"&gt;1999")/COUNTIFS(Data!$P$2:$P$66,"&gt;0",Data!$H$2:$H$66,"&gt;1999")</f>
        <v>0.975</v>
      </c>
      <c r="I217">
        <f t="shared" si="13"/>
        <v>0.025000000000000022</v>
      </c>
      <c r="J217">
        <f aca="true" t="shared" si="15" ref="J217:K252">G217-G216</f>
        <v>0</v>
      </c>
      <c r="K217">
        <f t="shared" si="15"/>
        <v>0</v>
      </c>
    </row>
    <row r="218" spans="1:11" ht="12.75">
      <c r="A218">
        <v>217</v>
      </c>
      <c r="B218">
        <f>COUNTIF(Data!$P$2:$P$66,"&lt;"&amp;'Time to prediction (2)'!$A218)/COUNT(Data!$P$2:$P$66)</f>
        <v>0.9827586206896551</v>
      </c>
      <c r="C218">
        <f t="shared" si="14"/>
        <v>0</v>
      </c>
      <c r="E218">
        <f>COUNTIFS(Data!$P$2:$P$66,"&lt;"&amp;'Time to prediction (2)'!$A218,Data!$D$2:$D$66,"AI")/COUNTIFS(Data!$P$2:$P$66,"&gt;0",Data!$D$2:$D$66,"AI")</f>
        <v>1</v>
      </c>
      <c r="G218">
        <f>COUNTIFS(Data!$P$2:$P$66,"&lt;"&amp;'Time to prediction (2)'!$A218,Data!$H$2:$H$66,"&lt;2000")/COUNTIFS(Data!$P$2:$P$66,"&gt;0",Data!$H$2:$H$66,"&lt;2000")</f>
        <v>1</v>
      </c>
      <c r="H218">
        <f>COUNTIFS(Data!$P$2:$P$66,"&lt;"&amp;'Time to prediction (2)'!$A218,Data!$H$2:$H$66,"&gt;1999")/COUNTIFS(Data!$P$2:$P$66,"&gt;0",Data!$H$2:$H$66,"&gt;1999")</f>
        <v>0.975</v>
      </c>
      <c r="I218">
        <f t="shared" si="13"/>
        <v>0.025000000000000022</v>
      </c>
      <c r="J218">
        <f t="shared" si="15"/>
        <v>0</v>
      </c>
      <c r="K218">
        <f t="shared" si="15"/>
        <v>0</v>
      </c>
    </row>
    <row r="219" spans="1:11" ht="12.75">
      <c r="A219">
        <v>218</v>
      </c>
      <c r="B219">
        <f>COUNTIF(Data!$P$2:$P$66,"&lt;"&amp;'Time to prediction (2)'!$A219)/COUNT(Data!$P$2:$P$66)</f>
        <v>0.9827586206896551</v>
      </c>
      <c r="C219">
        <f t="shared" si="14"/>
        <v>0</v>
      </c>
      <c r="E219">
        <f>COUNTIFS(Data!$P$2:$P$66,"&lt;"&amp;'Time to prediction (2)'!$A219,Data!$D$2:$D$66,"AI")/COUNTIFS(Data!$P$2:$P$66,"&gt;0",Data!$D$2:$D$66,"AI")</f>
        <v>1</v>
      </c>
      <c r="G219">
        <f>COUNTIFS(Data!$P$2:$P$66,"&lt;"&amp;'Time to prediction (2)'!$A219,Data!$H$2:$H$66,"&lt;2000")/COUNTIFS(Data!$P$2:$P$66,"&gt;0",Data!$H$2:$H$66,"&lt;2000")</f>
        <v>1</v>
      </c>
      <c r="H219">
        <f>COUNTIFS(Data!$P$2:$P$66,"&lt;"&amp;'Time to prediction (2)'!$A219,Data!$H$2:$H$66,"&gt;1999")/COUNTIFS(Data!$P$2:$P$66,"&gt;0",Data!$H$2:$H$66,"&gt;1999")</f>
        <v>0.975</v>
      </c>
      <c r="I219">
        <f t="shared" si="13"/>
        <v>0.025000000000000022</v>
      </c>
      <c r="J219">
        <f t="shared" si="15"/>
        <v>0</v>
      </c>
      <c r="K219">
        <f t="shared" si="15"/>
        <v>0</v>
      </c>
    </row>
    <row r="220" spans="1:11" ht="12.75">
      <c r="A220">
        <v>219</v>
      </c>
      <c r="B220">
        <f>COUNTIF(Data!$P$2:$P$66,"&lt;"&amp;'Time to prediction (2)'!$A220)/COUNT(Data!$P$2:$P$66)</f>
        <v>0.9827586206896551</v>
      </c>
      <c r="C220">
        <f t="shared" si="14"/>
        <v>0</v>
      </c>
      <c r="E220">
        <f>COUNTIFS(Data!$P$2:$P$66,"&lt;"&amp;'Time to prediction (2)'!$A220,Data!$D$2:$D$66,"AI")/COUNTIFS(Data!$P$2:$P$66,"&gt;0",Data!$D$2:$D$66,"AI")</f>
        <v>1</v>
      </c>
      <c r="G220">
        <f>COUNTIFS(Data!$P$2:$P$66,"&lt;"&amp;'Time to prediction (2)'!$A220,Data!$H$2:$H$66,"&lt;2000")/COUNTIFS(Data!$P$2:$P$66,"&gt;0",Data!$H$2:$H$66,"&lt;2000")</f>
        <v>1</v>
      </c>
      <c r="H220">
        <f>COUNTIFS(Data!$P$2:$P$66,"&lt;"&amp;'Time to prediction (2)'!$A220,Data!$H$2:$H$66,"&gt;1999")/COUNTIFS(Data!$P$2:$P$66,"&gt;0",Data!$H$2:$H$66,"&gt;1999")</f>
        <v>0.975</v>
      </c>
      <c r="I220">
        <f t="shared" si="13"/>
        <v>0.025000000000000022</v>
      </c>
      <c r="J220">
        <f t="shared" si="15"/>
        <v>0</v>
      </c>
      <c r="K220">
        <f t="shared" si="15"/>
        <v>0</v>
      </c>
    </row>
    <row r="221" spans="1:11" ht="12.75">
      <c r="A221">
        <v>220</v>
      </c>
      <c r="B221">
        <f>COUNTIF(Data!$P$2:$P$66,"&lt;"&amp;'Time to prediction (2)'!$A221)/COUNT(Data!$P$2:$P$66)</f>
        <v>0.9827586206896551</v>
      </c>
      <c r="C221">
        <f t="shared" si="14"/>
        <v>0</v>
      </c>
      <c r="E221">
        <f>COUNTIFS(Data!$P$2:$P$66,"&lt;"&amp;'Time to prediction (2)'!$A221,Data!$D$2:$D$66,"AI")/COUNTIFS(Data!$P$2:$P$66,"&gt;0",Data!$D$2:$D$66,"AI")</f>
        <v>1</v>
      </c>
      <c r="G221">
        <f>COUNTIFS(Data!$P$2:$P$66,"&lt;"&amp;'Time to prediction (2)'!$A221,Data!$H$2:$H$66,"&lt;2000")/COUNTIFS(Data!$P$2:$P$66,"&gt;0",Data!$H$2:$H$66,"&lt;2000")</f>
        <v>1</v>
      </c>
      <c r="H221">
        <f>COUNTIFS(Data!$P$2:$P$66,"&lt;"&amp;'Time to prediction (2)'!$A221,Data!$H$2:$H$66,"&gt;1999")/COUNTIFS(Data!$P$2:$P$66,"&gt;0",Data!$H$2:$H$66,"&gt;1999")</f>
        <v>0.975</v>
      </c>
      <c r="I221">
        <f t="shared" si="13"/>
        <v>0.025000000000000022</v>
      </c>
      <c r="J221">
        <f t="shared" si="15"/>
        <v>0</v>
      </c>
      <c r="K221">
        <f t="shared" si="15"/>
        <v>0</v>
      </c>
    </row>
    <row r="222" spans="1:11" ht="12.75">
      <c r="A222">
        <v>221</v>
      </c>
      <c r="B222">
        <f>COUNTIF(Data!$P$2:$P$66,"&lt;"&amp;'Time to prediction (2)'!$A222)/COUNT(Data!$P$2:$P$66)</f>
        <v>0.9827586206896551</v>
      </c>
      <c r="C222">
        <f t="shared" si="14"/>
        <v>0</v>
      </c>
      <c r="E222">
        <f>COUNTIFS(Data!$P$2:$P$66,"&lt;"&amp;'Time to prediction (2)'!$A222,Data!$D$2:$D$66,"AI")/COUNTIFS(Data!$P$2:$P$66,"&gt;0",Data!$D$2:$D$66,"AI")</f>
        <v>1</v>
      </c>
      <c r="G222">
        <f>COUNTIFS(Data!$P$2:$P$66,"&lt;"&amp;'Time to prediction (2)'!$A222,Data!$H$2:$H$66,"&lt;2000")/COUNTIFS(Data!$P$2:$P$66,"&gt;0",Data!$H$2:$H$66,"&lt;2000")</f>
        <v>1</v>
      </c>
      <c r="H222">
        <f>COUNTIFS(Data!$P$2:$P$66,"&lt;"&amp;'Time to prediction (2)'!$A222,Data!$H$2:$H$66,"&gt;1999")/COUNTIFS(Data!$P$2:$P$66,"&gt;0",Data!$H$2:$H$66,"&gt;1999")</f>
        <v>0.975</v>
      </c>
      <c r="I222">
        <f t="shared" si="13"/>
        <v>0.025000000000000022</v>
      </c>
      <c r="J222">
        <f t="shared" si="15"/>
        <v>0</v>
      </c>
      <c r="K222">
        <f t="shared" si="15"/>
        <v>0</v>
      </c>
    </row>
    <row r="223" spans="1:11" ht="12.75">
      <c r="A223">
        <v>222</v>
      </c>
      <c r="B223">
        <f>COUNTIF(Data!$P$2:$P$66,"&lt;"&amp;'Time to prediction (2)'!$A223)/COUNT(Data!$P$2:$P$66)</f>
        <v>0.9827586206896551</v>
      </c>
      <c r="C223">
        <f t="shared" si="14"/>
        <v>0</v>
      </c>
      <c r="E223">
        <f>COUNTIFS(Data!$P$2:$P$66,"&lt;"&amp;'Time to prediction (2)'!$A223,Data!$D$2:$D$66,"AI")/COUNTIFS(Data!$P$2:$P$66,"&gt;0",Data!$D$2:$D$66,"AI")</f>
        <v>1</v>
      </c>
      <c r="G223">
        <f>COUNTIFS(Data!$P$2:$P$66,"&lt;"&amp;'Time to prediction (2)'!$A223,Data!$H$2:$H$66,"&lt;2000")/COUNTIFS(Data!$P$2:$P$66,"&gt;0",Data!$H$2:$H$66,"&lt;2000")</f>
        <v>1</v>
      </c>
      <c r="H223">
        <f>COUNTIFS(Data!$P$2:$P$66,"&lt;"&amp;'Time to prediction (2)'!$A223,Data!$H$2:$H$66,"&gt;1999")/COUNTIFS(Data!$P$2:$P$66,"&gt;0",Data!$H$2:$H$66,"&gt;1999")</f>
        <v>0.975</v>
      </c>
      <c r="I223">
        <f t="shared" si="13"/>
        <v>0.025000000000000022</v>
      </c>
      <c r="J223">
        <f t="shared" si="15"/>
        <v>0</v>
      </c>
      <c r="K223">
        <f t="shared" si="15"/>
        <v>0</v>
      </c>
    </row>
    <row r="224" spans="1:11" ht="12.75">
      <c r="A224">
        <v>223</v>
      </c>
      <c r="B224">
        <f>COUNTIF(Data!$P$2:$P$66,"&lt;"&amp;'Time to prediction (2)'!$A224)/COUNT(Data!$P$2:$P$66)</f>
        <v>0.9827586206896551</v>
      </c>
      <c r="C224">
        <f t="shared" si="14"/>
        <v>0</v>
      </c>
      <c r="E224">
        <f>COUNTIFS(Data!$P$2:$P$66,"&lt;"&amp;'Time to prediction (2)'!$A224,Data!$D$2:$D$66,"AI")/COUNTIFS(Data!$P$2:$P$66,"&gt;0",Data!$D$2:$D$66,"AI")</f>
        <v>1</v>
      </c>
      <c r="G224">
        <f>COUNTIFS(Data!$P$2:$P$66,"&lt;"&amp;'Time to prediction (2)'!$A224,Data!$H$2:$H$66,"&lt;2000")/COUNTIFS(Data!$P$2:$P$66,"&gt;0",Data!$H$2:$H$66,"&lt;2000")</f>
        <v>1</v>
      </c>
      <c r="H224">
        <f>COUNTIFS(Data!$P$2:$P$66,"&lt;"&amp;'Time to prediction (2)'!$A224,Data!$H$2:$H$66,"&gt;1999")/COUNTIFS(Data!$P$2:$P$66,"&gt;0",Data!$H$2:$H$66,"&gt;1999")</f>
        <v>0.975</v>
      </c>
      <c r="I224">
        <f t="shared" si="13"/>
        <v>0.025000000000000022</v>
      </c>
      <c r="J224">
        <f t="shared" si="15"/>
        <v>0</v>
      </c>
      <c r="K224">
        <f t="shared" si="15"/>
        <v>0</v>
      </c>
    </row>
    <row r="225" spans="1:11" ht="12.75">
      <c r="A225">
        <v>224</v>
      </c>
      <c r="B225">
        <f>COUNTIF(Data!$P$2:$P$66,"&lt;"&amp;'Time to prediction (2)'!$A225)/COUNT(Data!$P$2:$P$66)</f>
        <v>0.9827586206896551</v>
      </c>
      <c r="C225">
        <f t="shared" si="14"/>
        <v>0</v>
      </c>
      <c r="E225">
        <f>COUNTIFS(Data!$P$2:$P$66,"&lt;"&amp;'Time to prediction (2)'!$A225,Data!$D$2:$D$66,"AI")/COUNTIFS(Data!$P$2:$P$66,"&gt;0",Data!$D$2:$D$66,"AI")</f>
        <v>1</v>
      </c>
      <c r="G225">
        <f>COUNTIFS(Data!$P$2:$P$66,"&lt;"&amp;'Time to prediction (2)'!$A225,Data!$H$2:$H$66,"&lt;2000")/COUNTIFS(Data!$P$2:$P$66,"&gt;0",Data!$H$2:$H$66,"&lt;2000")</f>
        <v>1</v>
      </c>
      <c r="H225">
        <f>COUNTIFS(Data!$P$2:$P$66,"&lt;"&amp;'Time to prediction (2)'!$A225,Data!$H$2:$H$66,"&gt;1999")/COUNTIFS(Data!$P$2:$P$66,"&gt;0",Data!$H$2:$H$66,"&gt;1999")</f>
        <v>0.975</v>
      </c>
      <c r="I225">
        <f t="shared" si="13"/>
        <v>0.025000000000000022</v>
      </c>
      <c r="J225">
        <f t="shared" si="15"/>
        <v>0</v>
      </c>
      <c r="K225">
        <f t="shared" si="15"/>
        <v>0</v>
      </c>
    </row>
    <row r="226" spans="1:11" ht="12.75">
      <c r="A226">
        <v>225</v>
      </c>
      <c r="B226">
        <f>COUNTIF(Data!$P$2:$P$66,"&lt;"&amp;'Time to prediction (2)'!$A226)/COUNT(Data!$P$2:$P$66)</f>
        <v>0.9827586206896551</v>
      </c>
      <c r="C226">
        <f t="shared" si="14"/>
        <v>0</v>
      </c>
      <c r="E226">
        <f>COUNTIFS(Data!$P$2:$P$66,"&lt;"&amp;'Time to prediction (2)'!$A226,Data!$D$2:$D$66,"AI")/COUNTIFS(Data!$P$2:$P$66,"&gt;0",Data!$D$2:$D$66,"AI")</f>
        <v>1</v>
      </c>
      <c r="G226">
        <f>COUNTIFS(Data!$P$2:$P$66,"&lt;"&amp;'Time to prediction (2)'!$A226,Data!$H$2:$H$66,"&lt;2000")/COUNTIFS(Data!$P$2:$P$66,"&gt;0",Data!$H$2:$H$66,"&lt;2000")</f>
        <v>1</v>
      </c>
      <c r="H226">
        <f>COUNTIFS(Data!$P$2:$P$66,"&lt;"&amp;'Time to prediction (2)'!$A226,Data!$H$2:$H$66,"&gt;1999")/COUNTIFS(Data!$P$2:$P$66,"&gt;0",Data!$H$2:$H$66,"&gt;1999")</f>
        <v>0.975</v>
      </c>
      <c r="I226">
        <f t="shared" si="13"/>
        <v>0.025000000000000022</v>
      </c>
      <c r="J226">
        <f t="shared" si="15"/>
        <v>0</v>
      </c>
      <c r="K226">
        <f t="shared" si="15"/>
        <v>0</v>
      </c>
    </row>
    <row r="227" spans="1:11" ht="12.75">
      <c r="A227">
        <v>226</v>
      </c>
      <c r="B227">
        <f>COUNTIF(Data!$P$2:$P$66,"&lt;"&amp;'Time to prediction (2)'!$A227)/COUNT(Data!$P$2:$P$66)</f>
        <v>0.9827586206896551</v>
      </c>
      <c r="C227">
        <f t="shared" si="14"/>
        <v>0</v>
      </c>
      <c r="E227">
        <f>COUNTIFS(Data!$P$2:$P$66,"&lt;"&amp;'Time to prediction (2)'!$A227,Data!$D$2:$D$66,"AI")/COUNTIFS(Data!$P$2:$P$66,"&gt;0",Data!$D$2:$D$66,"AI")</f>
        <v>1</v>
      </c>
      <c r="G227">
        <f>COUNTIFS(Data!$P$2:$P$66,"&lt;"&amp;'Time to prediction (2)'!$A227,Data!$H$2:$H$66,"&lt;2000")/COUNTIFS(Data!$P$2:$P$66,"&gt;0",Data!$H$2:$H$66,"&lt;2000")</f>
        <v>1</v>
      </c>
      <c r="H227">
        <f>COUNTIFS(Data!$P$2:$P$66,"&lt;"&amp;'Time to prediction (2)'!$A227,Data!$H$2:$H$66,"&gt;1999")/COUNTIFS(Data!$P$2:$P$66,"&gt;0",Data!$H$2:$H$66,"&gt;1999")</f>
        <v>0.975</v>
      </c>
      <c r="I227">
        <f t="shared" si="13"/>
        <v>0.025000000000000022</v>
      </c>
      <c r="J227">
        <f t="shared" si="15"/>
        <v>0</v>
      </c>
      <c r="K227">
        <f t="shared" si="15"/>
        <v>0</v>
      </c>
    </row>
    <row r="228" spans="1:11" ht="12.75">
      <c r="A228">
        <v>227</v>
      </c>
      <c r="B228">
        <f>COUNTIF(Data!$P$2:$P$66,"&lt;"&amp;'Time to prediction (2)'!$A228)/COUNT(Data!$P$2:$P$66)</f>
        <v>0.9827586206896551</v>
      </c>
      <c r="C228">
        <f t="shared" si="14"/>
        <v>0</v>
      </c>
      <c r="E228">
        <f>COUNTIFS(Data!$P$2:$P$66,"&lt;"&amp;'Time to prediction (2)'!$A228,Data!$D$2:$D$66,"AI")/COUNTIFS(Data!$P$2:$P$66,"&gt;0",Data!$D$2:$D$66,"AI")</f>
        <v>1</v>
      </c>
      <c r="G228">
        <f>COUNTIFS(Data!$P$2:$P$66,"&lt;"&amp;'Time to prediction (2)'!$A228,Data!$H$2:$H$66,"&lt;2000")/COUNTIFS(Data!$P$2:$P$66,"&gt;0",Data!$H$2:$H$66,"&lt;2000")</f>
        <v>1</v>
      </c>
      <c r="H228">
        <f>COUNTIFS(Data!$P$2:$P$66,"&lt;"&amp;'Time to prediction (2)'!$A228,Data!$H$2:$H$66,"&gt;1999")/COUNTIFS(Data!$P$2:$P$66,"&gt;0",Data!$H$2:$H$66,"&gt;1999")</f>
        <v>0.975</v>
      </c>
      <c r="I228">
        <f t="shared" si="13"/>
        <v>0.025000000000000022</v>
      </c>
      <c r="J228">
        <f t="shared" si="15"/>
        <v>0</v>
      </c>
      <c r="K228">
        <f t="shared" si="15"/>
        <v>0</v>
      </c>
    </row>
    <row r="229" spans="1:11" ht="12.75">
      <c r="A229">
        <v>228</v>
      </c>
      <c r="B229">
        <f>COUNTIF(Data!$P$2:$P$66,"&lt;"&amp;'Time to prediction (2)'!$A229)/COUNT(Data!$P$2:$P$66)</f>
        <v>0.9827586206896551</v>
      </c>
      <c r="C229">
        <f t="shared" si="14"/>
        <v>0</v>
      </c>
      <c r="E229">
        <f>COUNTIFS(Data!$P$2:$P$66,"&lt;"&amp;'Time to prediction (2)'!$A229,Data!$D$2:$D$66,"AI")/COUNTIFS(Data!$P$2:$P$66,"&gt;0",Data!$D$2:$D$66,"AI")</f>
        <v>1</v>
      </c>
      <c r="G229">
        <f>COUNTIFS(Data!$P$2:$P$66,"&lt;"&amp;'Time to prediction (2)'!$A229,Data!$H$2:$H$66,"&lt;2000")/COUNTIFS(Data!$P$2:$P$66,"&gt;0",Data!$H$2:$H$66,"&lt;2000")</f>
        <v>1</v>
      </c>
      <c r="H229">
        <f>COUNTIFS(Data!$P$2:$P$66,"&lt;"&amp;'Time to prediction (2)'!$A229,Data!$H$2:$H$66,"&gt;1999")/COUNTIFS(Data!$P$2:$P$66,"&gt;0",Data!$H$2:$H$66,"&gt;1999")</f>
        <v>0.975</v>
      </c>
      <c r="I229">
        <f t="shared" si="13"/>
        <v>0.025000000000000022</v>
      </c>
      <c r="J229">
        <f t="shared" si="15"/>
        <v>0</v>
      </c>
      <c r="K229">
        <f t="shared" si="15"/>
        <v>0</v>
      </c>
    </row>
    <row r="230" spans="1:11" ht="12.75">
      <c r="A230">
        <v>229</v>
      </c>
      <c r="B230">
        <f>COUNTIF(Data!$P$2:$P$66,"&lt;"&amp;'Time to prediction (2)'!$A230)/COUNT(Data!$P$2:$P$66)</f>
        <v>0.9827586206896551</v>
      </c>
      <c r="C230">
        <f t="shared" si="14"/>
        <v>0</v>
      </c>
      <c r="E230">
        <f>COUNTIFS(Data!$P$2:$P$66,"&lt;"&amp;'Time to prediction (2)'!$A230,Data!$D$2:$D$66,"AI")/COUNTIFS(Data!$P$2:$P$66,"&gt;0",Data!$D$2:$D$66,"AI")</f>
        <v>1</v>
      </c>
      <c r="G230">
        <f>COUNTIFS(Data!$P$2:$P$66,"&lt;"&amp;'Time to prediction (2)'!$A230,Data!$H$2:$H$66,"&lt;2000")/COUNTIFS(Data!$P$2:$P$66,"&gt;0",Data!$H$2:$H$66,"&lt;2000")</f>
        <v>1</v>
      </c>
      <c r="H230">
        <f>COUNTIFS(Data!$P$2:$P$66,"&lt;"&amp;'Time to prediction (2)'!$A230,Data!$H$2:$H$66,"&gt;1999")/COUNTIFS(Data!$P$2:$P$66,"&gt;0",Data!$H$2:$H$66,"&gt;1999")</f>
        <v>0.975</v>
      </c>
      <c r="I230">
        <f t="shared" si="13"/>
        <v>0.025000000000000022</v>
      </c>
      <c r="J230">
        <f t="shared" si="15"/>
        <v>0</v>
      </c>
      <c r="K230">
        <f t="shared" si="15"/>
        <v>0</v>
      </c>
    </row>
    <row r="231" spans="1:11" ht="12.75">
      <c r="A231">
        <v>230</v>
      </c>
      <c r="B231">
        <f>COUNTIF(Data!$P$2:$P$66,"&lt;"&amp;'Time to prediction (2)'!$A231)/COUNT(Data!$P$2:$P$66)</f>
        <v>0.9827586206896551</v>
      </c>
      <c r="C231">
        <f t="shared" si="14"/>
        <v>0</v>
      </c>
      <c r="E231">
        <f>COUNTIFS(Data!$P$2:$P$66,"&lt;"&amp;'Time to prediction (2)'!$A231,Data!$D$2:$D$66,"AI")/COUNTIFS(Data!$P$2:$P$66,"&gt;0",Data!$D$2:$D$66,"AI")</f>
        <v>1</v>
      </c>
      <c r="G231">
        <f>COUNTIFS(Data!$P$2:$P$66,"&lt;"&amp;'Time to prediction (2)'!$A231,Data!$H$2:$H$66,"&lt;2000")/COUNTIFS(Data!$P$2:$P$66,"&gt;0",Data!$H$2:$H$66,"&lt;2000")</f>
        <v>1</v>
      </c>
      <c r="H231">
        <f>COUNTIFS(Data!$P$2:$P$66,"&lt;"&amp;'Time to prediction (2)'!$A231,Data!$H$2:$H$66,"&gt;1999")/COUNTIFS(Data!$P$2:$P$66,"&gt;0",Data!$H$2:$H$66,"&gt;1999")</f>
        <v>0.975</v>
      </c>
      <c r="I231">
        <f t="shared" si="13"/>
        <v>0.025000000000000022</v>
      </c>
      <c r="J231">
        <f t="shared" si="15"/>
        <v>0</v>
      </c>
      <c r="K231">
        <f t="shared" si="15"/>
        <v>0</v>
      </c>
    </row>
    <row r="232" spans="1:11" ht="12.75">
      <c r="A232">
        <v>231</v>
      </c>
      <c r="B232">
        <f>COUNTIF(Data!$P$2:$P$66,"&lt;"&amp;'Time to prediction (2)'!$A232)/COUNT(Data!$P$2:$P$66)</f>
        <v>0.9827586206896551</v>
      </c>
      <c r="C232">
        <f t="shared" si="14"/>
        <v>0</v>
      </c>
      <c r="E232">
        <f>COUNTIFS(Data!$P$2:$P$66,"&lt;"&amp;'Time to prediction (2)'!$A232,Data!$D$2:$D$66,"AI")/COUNTIFS(Data!$P$2:$P$66,"&gt;0",Data!$D$2:$D$66,"AI")</f>
        <v>1</v>
      </c>
      <c r="G232">
        <f>COUNTIFS(Data!$P$2:$P$66,"&lt;"&amp;'Time to prediction (2)'!$A232,Data!$H$2:$H$66,"&lt;2000")/COUNTIFS(Data!$P$2:$P$66,"&gt;0",Data!$H$2:$H$66,"&lt;2000")</f>
        <v>1</v>
      </c>
      <c r="H232">
        <f>COUNTIFS(Data!$P$2:$P$66,"&lt;"&amp;'Time to prediction (2)'!$A232,Data!$H$2:$H$66,"&gt;1999")/COUNTIFS(Data!$P$2:$P$66,"&gt;0",Data!$H$2:$H$66,"&gt;1999")</f>
        <v>0.975</v>
      </c>
      <c r="I232">
        <f t="shared" si="13"/>
        <v>0.025000000000000022</v>
      </c>
      <c r="J232">
        <f t="shared" si="15"/>
        <v>0</v>
      </c>
      <c r="K232">
        <f t="shared" si="15"/>
        <v>0</v>
      </c>
    </row>
    <row r="233" spans="1:11" ht="12.75">
      <c r="A233">
        <v>232</v>
      </c>
      <c r="B233">
        <f>COUNTIF(Data!$P$2:$P$66,"&lt;"&amp;'Time to prediction (2)'!$A233)/COUNT(Data!$P$2:$P$66)</f>
        <v>0.9827586206896551</v>
      </c>
      <c r="C233">
        <f t="shared" si="14"/>
        <v>0</v>
      </c>
      <c r="E233">
        <f>COUNTIFS(Data!$P$2:$P$66,"&lt;"&amp;'Time to prediction (2)'!$A233,Data!$D$2:$D$66,"AI")/COUNTIFS(Data!$P$2:$P$66,"&gt;0",Data!$D$2:$D$66,"AI")</f>
        <v>1</v>
      </c>
      <c r="G233">
        <f>COUNTIFS(Data!$P$2:$P$66,"&lt;"&amp;'Time to prediction (2)'!$A233,Data!$H$2:$H$66,"&lt;2000")/COUNTIFS(Data!$P$2:$P$66,"&gt;0",Data!$H$2:$H$66,"&lt;2000")</f>
        <v>1</v>
      </c>
      <c r="H233">
        <f>COUNTIFS(Data!$P$2:$P$66,"&lt;"&amp;'Time to prediction (2)'!$A233,Data!$H$2:$H$66,"&gt;1999")/COUNTIFS(Data!$P$2:$P$66,"&gt;0",Data!$H$2:$H$66,"&gt;1999")</f>
        <v>0.975</v>
      </c>
      <c r="I233">
        <f t="shared" si="13"/>
        <v>0.025000000000000022</v>
      </c>
      <c r="J233">
        <f t="shared" si="15"/>
        <v>0</v>
      </c>
      <c r="K233">
        <f t="shared" si="15"/>
        <v>0</v>
      </c>
    </row>
    <row r="234" spans="1:11" ht="12.75">
      <c r="A234">
        <v>233</v>
      </c>
      <c r="B234">
        <f>COUNTIF(Data!$P$2:$P$66,"&lt;"&amp;'Time to prediction (2)'!$A234)/COUNT(Data!$P$2:$P$66)</f>
        <v>0.9827586206896551</v>
      </c>
      <c r="C234">
        <f t="shared" si="14"/>
        <v>0</v>
      </c>
      <c r="E234">
        <f>COUNTIFS(Data!$P$2:$P$66,"&lt;"&amp;'Time to prediction (2)'!$A234,Data!$D$2:$D$66,"AI")/COUNTIFS(Data!$P$2:$P$66,"&gt;0",Data!$D$2:$D$66,"AI")</f>
        <v>1</v>
      </c>
      <c r="G234">
        <f>COUNTIFS(Data!$P$2:$P$66,"&lt;"&amp;'Time to prediction (2)'!$A234,Data!$H$2:$H$66,"&lt;2000")/COUNTIFS(Data!$P$2:$P$66,"&gt;0",Data!$H$2:$H$66,"&lt;2000")</f>
        <v>1</v>
      </c>
      <c r="H234">
        <f>COUNTIFS(Data!$P$2:$P$66,"&lt;"&amp;'Time to prediction (2)'!$A234,Data!$H$2:$H$66,"&gt;1999")/COUNTIFS(Data!$P$2:$P$66,"&gt;0",Data!$H$2:$H$66,"&gt;1999")</f>
        <v>0.975</v>
      </c>
      <c r="I234">
        <f t="shared" si="13"/>
        <v>0.025000000000000022</v>
      </c>
      <c r="J234">
        <f t="shared" si="15"/>
        <v>0</v>
      </c>
      <c r="K234">
        <f t="shared" si="15"/>
        <v>0</v>
      </c>
    </row>
    <row r="235" spans="1:11" ht="12.75">
      <c r="A235">
        <v>234</v>
      </c>
      <c r="B235">
        <f>COUNTIF(Data!$P$2:$P$66,"&lt;"&amp;'Time to prediction (2)'!$A235)/COUNT(Data!$P$2:$P$66)</f>
        <v>0.9827586206896551</v>
      </c>
      <c r="C235">
        <f t="shared" si="14"/>
        <v>0</v>
      </c>
      <c r="E235">
        <f>COUNTIFS(Data!$P$2:$P$66,"&lt;"&amp;'Time to prediction (2)'!$A235,Data!$D$2:$D$66,"AI")/COUNTIFS(Data!$P$2:$P$66,"&gt;0",Data!$D$2:$D$66,"AI")</f>
        <v>1</v>
      </c>
      <c r="G235">
        <f>COUNTIFS(Data!$P$2:$P$66,"&lt;"&amp;'Time to prediction (2)'!$A235,Data!$H$2:$H$66,"&lt;2000")/COUNTIFS(Data!$P$2:$P$66,"&gt;0",Data!$H$2:$H$66,"&lt;2000")</f>
        <v>1</v>
      </c>
      <c r="H235">
        <f>COUNTIFS(Data!$P$2:$P$66,"&lt;"&amp;'Time to prediction (2)'!$A235,Data!$H$2:$H$66,"&gt;1999")/COUNTIFS(Data!$P$2:$P$66,"&gt;0",Data!$H$2:$H$66,"&gt;1999")</f>
        <v>0.975</v>
      </c>
      <c r="I235">
        <f t="shared" si="13"/>
        <v>0.025000000000000022</v>
      </c>
      <c r="J235">
        <f t="shared" si="15"/>
        <v>0</v>
      </c>
      <c r="K235">
        <f t="shared" si="15"/>
        <v>0</v>
      </c>
    </row>
    <row r="236" spans="1:11" ht="12.75">
      <c r="A236">
        <v>235</v>
      </c>
      <c r="B236">
        <f>COUNTIF(Data!$P$2:$P$66,"&lt;"&amp;'Time to prediction (2)'!$A236)/COUNT(Data!$P$2:$P$66)</f>
        <v>0.9827586206896551</v>
      </c>
      <c r="C236">
        <f t="shared" si="14"/>
        <v>0</v>
      </c>
      <c r="E236">
        <f>COUNTIFS(Data!$P$2:$P$66,"&lt;"&amp;'Time to prediction (2)'!$A236,Data!$D$2:$D$66,"AI")/COUNTIFS(Data!$P$2:$P$66,"&gt;0",Data!$D$2:$D$66,"AI")</f>
        <v>1</v>
      </c>
      <c r="G236">
        <f>COUNTIFS(Data!$P$2:$P$66,"&lt;"&amp;'Time to prediction (2)'!$A236,Data!$H$2:$H$66,"&lt;2000")/COUNTIFS(Data!$P$2:$P$66,"&gt;0",Data!$H$2:$H$66,"&lt;2000")</f>
        <v>1</v>
      </c>
      <c r="H236">
        <f>COUNTIFS(Data!$P$2:$P$66,"&lt;"&amp;'Time to prediction (2)'!$A236,Data!$H$2:$H$66,"&gt;1999")/COUNTIFS(Data!$P$2:$P$66,"&gt;0",Data!$H$2:$H$66,"&gt;1999")</f>
        <v>0.975</v>
      </c>
      <c r="I236">
        <f t="shared" si="13"/>
        <v>0.025000000000000022</v>
      </c>
      <c r="J236">
        <f t="shared" si="15"/>
        <v>0</v>
      </c>
      <c r="K236">
        <f t="shared" si="15"/>
        <v>0</v>
      </c>
    </row>
    <row r="237" spans="1:11" ht="12.75">
      <c r="A237">
        <v>236</v>
      </c>
      <c r="B237">
        <f>COUNTIF(Data!$P$2:$P$66,"&lt;"&amp;'Time to prediction (2)'!$A237)/COUNT(Data!$P$2:$P$66)</f>
        <v>0.9827586206896551</v>
      </c>
      <c r="C237">
        <f t="shared" si="14"/>
        <v>0</v>
      </c>
      <c r="E237">
        <f>COUNTIFS(Data!$P$2:$P$66,"&lt;"&amp;'Time to prediction (2)'!$A237,Data!$D$2:$D$66,"AI")/COUNTIFS(Data!$P$2:$P$66,"&gt;0",Data!$D$2:$D$66,"AI")</f>
        <v>1</v>
      </c>
      <c r="G237">
        <f>COUNTIFS(Data!$P$2:$P$66,"&lt;"&amp;'Time to prediction (2)'!$A237,Data!$H$2:$H$66,"&lt;2000")/COUNTIFS(Data!$P$2:$P$66,"&gt;0",Data!$H$2:$H$66,"&lt;2000")</f>
        <v>1</v>
      </c>
      <c r="H237">
        <f>COUNTIFS(Data!$P$2:$P$66,"&lt;"&amp;'Time to prediction (2)'!$A237,Data!$H$2:$H$66,"&gt;1999")/COUNTIFS(Data!$P$2:$P$66,"&gt;0",Data!$H$2:$H$66,"&gt;1999")</f>
        <v>0.975</v>
      </c>
      <c r="I237">
        <f t="shared" si="13"/>
        <v>0.025000000000000022</v>
      </c>
      <c r="J237">
        <f t="shared" si="15"/>
        <v>0</v>
      </c>
      <c r="K237">
        <f t="shared" si="15"/>
        <v>0</v>
      </c>
    </row>
    <row r="238" spans="1:11" ht="12.75">
      <c r="A238">
        <v>237</v>
      </c>
      <c r="B238">
        <f>COUNTIF(Data!$P$2:$P$66,"&lt;"&amp;'Time to prediction (2)'!$A238)/COUNT(Data!$P$2:$P$66)</f>
        <v>0.9827586206896551</v>
      </c>
      <c r="C238">
        <f t="shared" si="14"/>
        <v>0</v>
      </c>
      <c r="E238">
        <f>COUNTIFS(Data!$P$2:$P$66,"&lt;"&amp;'Time to prediction (2)'!$A238,Data!$D$2:$D$66,"AI")/COUNTIFS(Data!$P$2:$P$66,"&gt;0",Data!$D$2:$D$66,"AI")</f>
        <v>1</v>
      </c>
      <c r="G238">
        <f>COUNTIFS(Data!$P$2:$P$66,"&lt;"&amp;'Time to prediction (2)'!$A238,Data!$H$2:$H$66,"&lt;2000")/COUNTIFS(Data!$P$2:$P$66,"&gt;0",Data!$H$2:$H$66,"&lt;2000")</f>
        <v>1</v>
      </c>
      <c r="H238">
        <f>COUNTIFS(Data!$P$2:$P$66,"&lt;"&amp;'Time to prediction (2)'!$A238,Data!$H$2:$H$66,"&gt;1999")/COUNTIFS(Data!$P$2:$P$66,"&gt;0",Data!$H$2:$H$66,"&gt;1999")</f>
        <v>0.975</v>
      </c>
      <c r="I238">
        <f t="shared" si="13"/>
        <v>0.025000000000000022</v>
      </c>
      <c r="J238">
        <f t="shared" si="15"/>
        <v>0</v>
      </c>
      <c r="K238">
        <f t="shared" si="15"/>
        <v>0</v>
      </c>
    </row>
    <row r="239" spans="1:11" ht="12.75">
      <c r="A239">
        <v>238</v>
      </c>
      <c r="B239">
        <f>COUNTIF(Data!$P$2:$P$66,"&lt;"&amp;'Time to prediction (2)'!$A239)/COUNT(Data!$P$2:$P$66)</f>
        <v>0.9827586206896551</v>
      </c>
      <c r="C239">
        <f t="shared" si="14"/>
        <v>0</v>
      </c>
      <c r="E239">
        <f>COUNTIFS(Data!$P$2:$P$66,"&lt;"&amp;'Time to prediction (2)'!$A239,Data!$D$2:$D$66,"AI")/COUNTIFS(Data!$P$2:$P$66,"&gt;0",Data!$D$2:$D$66,"AI")</f>
        <v>1</v>
      </c>
      <c r="G239">
        <f>COUNTIFS(Data!$P$2:$P$66,"&lt;"&amp;'Time to prediction (2)'!$A239,Data!$H$2:$H$66,"&lt;2000")/COUNTIFS(Data!$P$2:$P$66,"&gt;0",Data!$H$2:$H$66,"&lt;2000")</f>
        <v>1</v>
      </c>
      <c r="H239">
        <f>COUNTIFS(Data!$P$2:$P$66,"&lt;"&amp;'Time to prediction (2)'!$A239,Data!$H$2:$H$66,"&gt;1999")/COUNTIFS(Data!$P$2:$P$66,"&gt;0",Data!$H$2:$H$66,"&gt;1999")</f>
        <v>0.975</v>
      </c>
      <c r="I239">
        <f t="shared" si="13"/>
        <v>0.025000000000000022</v>
      </c>
      <c r="J239">
        <f t="shared" si="15"/>
        <v>0</v>
      </c>
      <c r="K239">
        <f t="shared" si="15"/>
        <v>0</v>
      </c>
    </row>
    <row r="240" spans="1:11" ht="12.75">
      <c r="A240">
        <v>239</v>
      </c>
      <c r="B240">
        <f>COUNTIF(Data!$P$2:$P$66,"&lt;"&amp;'Time to prediction (2)'!$A240)/COUNT(Data!$P$2:$P$66)</f>
        <v>0.9827586206896551</v>
      </c>
      <c r="C240">
        <f t="shared" si="14"/>
        <v>0</v>
      </c>
      <c r="E240">
        <f>COUNTIFS(Data!$P$2:$P$66,"&lt;"&amp;'Time to prediction (2)'!$A240,Data!$D$2:$D$66,"AI")/COUNTIFS(Data!$P$2:$P$66,"&gt;0",Data!$D$2:$D$66,"AI")</f>
        <v>1</v>
      </c>
      <c r="G240">
        <f>COUNTIFS(Data!$P$2:$P$66,"&lt;"&amp;'Time to prediction (2)'!$A240,Data!$H$2:$H$66,"&lt;2000")/COUNTIFS(Data!$P$2:$P$66,"&gt;0",Data!$H$2:$H$66,"&lt;2000")</f>
        <v>1</v>
      </c>
      <c r="H240">
        <f>COUNTIFS(Data!$P$2:$P$66,"&lt;"&amp;'Time to prediction (2)'!$A240,Data!$H$2:$H$66,"&gt;1999")/COUNTIFS(Data!$P$2:$P$66,"&gt;0",Data!$H$2:$H$66,"&gt;1999")</f>
        <v>0.975</v>
      </c>
      <c r="I240">
        <f aca="true" t="shared" si="16" ref="I240:I252">ABS(G240-H240)</f>
        <v>0.025000000000000022</v>
      </c>
      <c r="J240">
        <f t="shared" si="15"/>
        <v>0</v>
      </c>
      <c r="K240">
        <f t="shared" si="15"/>
        <v>0</v>
      </c>
    </row>
    <row r="241" spans="1:11" ht="12.75">
      <c r="A241">
        <v>240</v>
      </c>
      <c r="B241">
        <f>COUNTIF(Data!$P$2:$P$66,"&lt;"&amp;'Time to prediction (2)'!$A241)/COUNT(Data!$P$2:$P$66)</f>
        <v>0.9827586206896551</v>
      </c>
      <c r="C241">
        <f t="shared" si="14"/>
        <v>0</v>
      </c>
      <c r="E241">
        <f>COUNTIFS(Data!$P$2:$P$66,"&lt;"&amp;'Time to prediction (2)'!$A241,Data!$D$2:$D$66,"AI")/COUNTIFS(Data!$P$2:$P$66,"&gt;0",Data!$D$2:$D$66,"AI")</f>
        <v>1</v>
      </c>
      <c r="G241">
        <f>COUNTIFS(Data!$P$2:$P$66,"&lt;"&amp;'Time to prediction (2)'!$A241,Data!$H$2:$H$66,"&lt;2000")/COUNTIFS(Data!$P$2:$P$66,"&gt;0",Data!$H$2:$H$66,"&lt;2000")</f>
        <v>1</v>
      </c>
      <c r="H241">
        <f>COUNTIFS(Data!$P$2:$P$66,"&lt;"&amp;'Time to prediction (2)'!$A241,Data!$H$2:$H$66,"&gt;1999")/COUNTIFS(Data!$P$2:$P$66,"&gt;0",Data!$H$2:$H$66,"&gt;1999")</f>
        <v>0.975</v>
      </c>
      <c r="I241">
        <f t="shared" si="16"/>
        <v>0.025000000000000022</v>
      </c>
      <c r="J241">
        <f t="shared" si="15"/>
        <v>0</v>
      </c>
      <c r="K241">
        <f t="shared" si="15"/>
        <v>0</v>
      </c>
    </row>
    <row r="242" spans="1:11" ht="12.75">
      <c r="A242">
        <v>241</v>
      </c>
      <c r="B242">
        <f>COUNTIF(Data!$P$2:$P$66,"&lt;"&amp;'Time to prediction (2)'!$A242)/COUNT(Data!$P$2:$P$66)</f>
        <v>0.9827586206896551</v>
      </c>
      <c r="C242">
        <f t="shared" si="14"/>
        <v>0</v>
      </c>
      <c r="E242">
        <f>COUNTIFS(Data!$P$2:$P$66,"&lt;"&amp;'Time to prediction (2)'!$A242,Data!$D$2:$D$66,"AI")/COUNTIFS(Data!$P$2:$P$66,"&gt;0",Data!$D$2:$D$66,"AI")</f>
        <v>1</v>
      </c>
      <c r="G242">
        <f>COUNTIFS(Data!$P$2:$P$66,"&lt;"&amp;'Time to prediction (2)'!$A242,Data!$H$2:$H$66,"&lt;2000")/COUNTIFS(Data!$P$2:$P$66,"&gt;0",Data!$H$2:$H$66,"&lt;2000")</f>
        <v>1</v>
      </c>
      <c r="H242">
        <f>COUNTIFS(Data!$P$2:$P$66,"&lt;"&amp;'Time to prediction (2)'!$A242,Data!$H$2:$H$66,"&gt;1999")/COUNTIFS(Data!$P$2:$P$66,"&gt;0",Data!$H$2:$H$66,"&gt;1999")</f>
        <v>0.975</v>
      </c>
      <c r="I242">
        <f t="shared" si="16"/>
        <v>0.025000000000000022</v>
      </c>
      <c r="J242">
        <f t="shared" si="15"/>
        <v>0</v>
      </c>
      <c r="K242">
        <f t="shared" si="15"/>
        <v>0</v>
      </c>
    </row>
    <row r="243" spans="1:11" ht="12.75">
      <c r="A243">
        <v>242</v>
      </c>
      <c r="B243">
        <f>COUNTIF(Data!$P$2:$P$66,"&lt;"&amp;'Time to prediction (2)'!$A243)/COUNT(Data!$P$2:$P$66)</f>
        <v>0.9827586206896551</v>
      </c>
      <c r="C243">
        <f t="shared" si="14"/>
        <v>0</v>
      </c>
      <c r="E243">
        <f>COUNTIFS(Data!$P$2:$P$66,"&lt;"&amp;'Time to prediction (2)'!$A243,Data!$D$2:$D$66,"AI")/COUNTIFS(Data!$P$2:$P$66,"&gt;0",Data!$D$2:$D$66,"AI")</f>
        <v>1</v>
      </c>
      <c r="G243">
        <f>COUNTIFS(Data!$P$2:$P$66,"&lt;"&amp;'Time to prediction (2)'!$A243,Data!$H$2:$H$66,"&lt;2000")/COUNTIFS(Data!$P$2:$P$66,"&gt;0",Data!$H$2:$H$66,"&lt;2000")</f>
        <v>1</v>
      </c>
      <c r="H243">
        <f>COUNTIFS(Data!$P$2:$P$66,"&lt;"&amp;'Time to prediction (2)'!$A243,Data!$H$2:$H$66,"&gt;1999")/COUNTIFS(Data!$P$2:$P$66,"&gt;0",Data!$H$2:$H$66,"&gt;1999")</f>
        <v>0.975</v>
      </c>
      <c r="I243">
        <f t="shared" si="16"/>
        <v>0.025000000000000022</v>
      </c>
      <c r="J243">
        <f t="shared" si="15"/>
        <v>0</v>
      </c>
      <c r="K243">
        <f t="shared" si="15"/>
        <v>0</v>
      </c>
    </row>
    <row r="244" spans="1:11" ht="12.75">
      <c r="A244">
        <v>243</v>
      </c>
      <c r="B244">
        <f>COUNTIF(Data!$P$2:$P$66,"&lt;"&amp;'Time to prediction (2)'!$A244)/COUNT(Data!$P$2:$P$66)</f>
        <v>0.9827586206896551</v>
      </c>
      <c r="C244">
        <f t="shared" si="14"/>
        <v>0</v>
      </c>
      <c r="E244">
        <f>COUNTIFS(Data!$P$2:$P$66,"&lt;"&amp;'Time to prediction (2)'!$A244,Data!$D$2:$D$66,"AI")/COUNTIFS(Data!$P$2:$P$66,"&gt;0",Data!$D$2:$D$66,"AI")</f>
        <v>1</v>
      </c>
      <c r="G244">
        <f>COUNTIFS(Data!$P$2:$P$66,"&lt;"&amp;'Time to prediction (2)'!$A244,Data!$H$2:$H$66,"&lt;2000")/COUNTIFS(Data!$P$2:$P$66,"&gt;0",Data!$H$2:$H$66,"&lt;2000")</f>
        <v>1</v>
      </c>
      <c r="H244">
        <f>COUNTIFS(Data!$P$2:$P$66,"&lt;"&amp;'Time to prediction (2)'!$A244,Data!$H$2:$H$66,"&gt;1999")/COUNTIFS(Data!$P$2:$P$66,"&gt;0",Data!$H$2:$H$66,"&gt;1999")</f>
        <v>0.975</v>
      </c>
      <c r="I244">
        <f t="shared" si="16"/>
        <v>0.025000000000000022</v>
      </c>
      <c r="J244">
        <f t="shared" si="15"/>
        <v>0</v>
      </c>
      <c r="K244">
        <f t="shared" si="15"/>
        <v>0</v>
      </c>
    </row>
    <row r="245" spans="1:11" ht="12.75">
      <c r="A245">
        <v>244</v>
      </c>
      <c r="B245">
        <f>COUNTIF(Data!$P$2:$P$66,"&lt;"&amp;'Time to prediction (2)'!$A245)/COUNT(Data!$P$2:$P$66)</f>
        <v>0.9827586206896551</v>
      </c>
      <c r="C245">
        <f t="shared" si="14"/>
        <v>0</v>
      </c>
      <c r="E245">
        <f>COUNTIFS(Data!$P$2:$P$66,"&lt;"&amp;'Time to prediction (2)'!$A245,Data!$D$2:$D$66,"AI")/COUNTIFS(Data!$P$2:$P$66,"&gt;0",Data!$D$2:$D$66,"AI")</f>
        <v>1</v>
      </c>
      <c r="G245">
        <f>COUNTIFS(Data!$P$2:$P$66,"&lt;"&amp;'Time to prediction (2)'!$A245,Data!$H$2:$H$66,"&lt;2000")/COUNTIFS(Data!$P$2:$P$66,"&gt;0",Data!$H$2:$H$66,"&lt;2000")</f>
        <v>1</v>
      </c>
      <c r="H245">
        <f>COUNTIFS(Data!$P$2:$P$66,"&lt;"&amp;'Time to prediction (2)'!$A245,Data!$H$2:$H$66,"&gt;1999")/COUNTIFS(Data!$P$2:$P$66,"&gt;0",Data!$H$2:$H$66,"&gt;1999")</f>
        <v>0.975</v>
      </c>
      <c r="I245">
        <f t="shared" si="16"/>
        <v>0.025000000000000022</v>
      </c>
      <c r="J245">
        <f t="shared" si="15"/>
        <v>0</v>
      </c>
      <c r="K245">
        <f t="shared" si="15"/>
        <v>0</v>
      </c>
    </row>
    <row r="246" spans="1:11" ht="12.75">
      <c r="A246">
        <v>245</v>
      </c>
      <c r="B246">
        <f>COUNTIF(Data!$P$2:$P$66,"&lt;"&amp;'Time to prediction (2)'!$A246)/COUNT(Data!$P$2:$P$66)</f>
        <v>0.9827586206896551</v>
      </c>
      <c r="C246">
        <f t="shared" si="14"/>
        <v>0</v>
      </c>
      <c r="E246">
        <f>COUNTIFS(Data!$P$2:$P$66,"&lt;"&amp;'Time to prediction (2)'!$A246,Data!$D$2:$D$66,"AI")/COUNTIFS(Data!$P$2:$P$66,"&gt;0",Data!$D$2:$D$66,"AI")</f>
        <v>1</v>
      </c>
      <c r="G246">
        <f>COUNTIFS(Data!$P$2:$P$66,"&lt;"&amp;'Time to prediction (2)'!$A246,Data!$H$2:$H$66,"&lt;2000")/COUNTIFS(Data!$P$2:$P$66,"&gt;0",Data!$H$2:$H$66,"&lt;2000")</f>
        <v>1</v>
      </c>
      <c r="H246">
        <f>COUNTIFS(Data!$P$2:$P$66,"&lt;"&amp;'Time to prediction (2)'!$A246,Data!$H$2:$H$66,"&gt;1999")/COUNTIFS(Data!$P$2:$P$66,"&gt;0",Data!$H$2:$H$66,"&gt;1999")</f>
        <v>0.975</v>
      </c>
      <c r="I246">
        <f t="shared" si="16"/>
        <v>0.025000000000000022</v>
      </c>
      <c r="J246">
        <f t="shared" si="15"/>
        <v>0</v>
      </c>
      <c r="K246">
        <f t="shared" si="15"/>
        <v>0</v>
      </c>
    </row>
    <row r="247" spans="1:11" ht="12.75">
      <c r="A247">
        <v>246</v>
      </c>
      <c r="B247">
        <f>COUNTIF(Data!$P$2:$P$66,"&lt;"&amp;'Time to prediction (2)'!$A247)/COUNT(Data!$P$2:$P$66)</f>
        <v>0.9827586206896551</v>
      </c>
      <c r="C247">
        <f t="shared" si="14"/>
        <v>0</v>
      </c>
      <c r="E247">
        <f>COUNTIFS(Data!$P$2:$P$66,"&lt;"&amp;'Time to prediction (2)'!$A247,Data!$D$2:$D$66,"AI")/COUNTIFS(Data!$P$2:$P$66,"&gt;0",Data!$D$2:$D$66,"AI")</f>
        <v>1</v>
      </c>
      <c r="G247">
        <f>COUNTIFS(Data!$P$2:$P$66,"&lt;"&amp;'Time to prediction (2)'!$A247,Data!$H$2:$H$66,"&lt;2000")/COUNTIFS(Data!$P$2:$P$66,"&gt;0",Data!$H$2:$H$66,"&lt;2000")</f>
        <v>1</v>
      </c>
      <c r="H247">
        <f>COUNTIFS(Data!$P$2:$P$66,"&lt;"&amp;'Time to prediction (2)'!$A247,Data!$H$2:$H$66,"&gt;1999")/COUNTIFS(Data!$P$2:$P$66,"&gt;0",Data!$H$2:$H$66,"&gt;1999")</f>
        <v>0.975</v>
      </c>
      <c r="I247">
        <f t="shared" si="16"/>
        <v>0.025000000000000022</v>
      </c>
      <c r="J247">
        <f t="shared" si="15"/>
        <v>0</v>
      </c>
      <c r="K247">
        <f t="shared" si="15"/>
        <v>0</v>
      </c>
    </row>
    <row r="248" spans="1:11" ht="12.75">
      <c r="A248">
        <v>247</v>
      </c>
      <c r="B248">
        <f>COUNTIF(Data!$P$2:$P$66,"&lt;"&amp;'Time to prediction (2)'!$A248)/COUNT(Data!$P$2:$P$66)</f>
        <v>0.9827586206896551</v>
      </c>
      <c r="C248">
        <f t="shared" si="14"/>
        <v>0</v>
      </c>
      <c r="E248">
        <f>COUNTIFS(Data!$P$2:$P$66,"&lt;"&amp;'Time to prediction (2)'!$A248,Data!$D$2:$D$66,"AI")/COUNTIFS(Data!$P$2:$P$66,"&gt;0",Data!$D$2:$D$66,"AI")</f>
        <v>1</v>
      </c>
      <c r="G248">
        <f>COUNTIFS(Data!$P$2:$P$66,"&lt;"&amp;'Time to prediction (2)'!$A248,Data!$H$2:$H$66,"&lt;2000")/COUNTIFS(Data!$P$2:$P$66,"&gt;0",Data!$H$2:$H$66,"&lt;2000")</f>
        <v>1</v>
      </c>
      <c r="H248">
        <f>COUNTIFS(Data!$P$2:$P$66,"&lt;"&amp;'Time to prediction (2)'!$A248,Data!$H$2:$H$66,"&gt;1999")/COUNTIFS(Data!$P$2:$P$66,"&gt;0",Data!$H$2:$H$66,"&gt;1999")</f>
        <v>0.975</v>
      </c>
      <c r="I248">
        <f t="shared" si="16"/>
        <v>0.025000000000000022</v>
      </c>
      <c r="J248">
        <f t="shared" si="15"/>
        <v>0</v>
      </c>
      <c r="K248">
        <f t="shared" si="15"/>
        <v>0</v>
      </c>
    </row>
    <row r="249" spans="1:11" ht="12.75">
      <c r="A249">
        <v>248</v>
      </c>
      <c r="B249">
        <f>COUNTIF(Data!$P$2:$P$66,"&lt;"&amp;'Time to prediction (2)'!$A249)/COUNT(Data!$P$2:$P$66)</f>
        <v>0.9827586206896551</v>
      </c>
      <c r="C249">
        <f t="shared" si="14"/>
        <v>0</v>
      </c>
      <c r="E249">
        <f>COUNTIFS(Data!$P$2:$P$66,"&lt;"&amp;'Time to prediction (2)'!$A249,Data!$D$2:$D$66,"AI")/COUNTIFS(Data!$P$2:$P$66,"&gt;0",Data!$D$2:$D$66,"AI")</f>
        <v>1</v>
      </c>
      <c r="G249">
        <f>COUNTIFS(Data!$P$2:$P$66,"&lt;"&amp;'Time to prediction (2)'!$A249,Data!$H$2:$H$66,"&lt;2000")/COUNTIFS(Data!$P$2:$P$66,"&gt;0",Data!$H$2:$H$66,"&lt;2000")</f>
        <v>1</v>
      </c>
      <c r="H249">
        <f>COUNTIFS(Data!$P$2:$P$66,"&lt;"&amp;'Time to prediction (2)'!$A249,Data!$H$2:$H$66,"&gt;1999")/COUNTIFS(Data!$P$2:$P$66,"&gt;0",Data!$H$2:$H$66,"&gt;1999")</f>
        <v>0.975</v>
      </c>
      <c r="I249">
        <f t="shared" si="16"/>
        <v>0.025000000000000022</v>
      </c>
      <c r="J249">
        <f t="shared" si="15"/>
        <v>0</v>
      </c>
      <c r="K249">
        <f t="shared" si="15"/>
        <v>0</v>
      </c>
    </row>
    <row r="250" spans="1:11" ht="12.75">
      <c r="A250">
        <v>249</v>
      </c>
      <c r="B250">
        <f>COUNTIF(Data!$P$2:$P$66,"&lt;"&amp;'Time to prediction (2)'!$A250)/COUNT(Data!$P$2:$P$66)</f>
        <v>0.9827586206896551</v>
      </c>
      <c r="C250">
        <f t="shared" si="14"/>
        <v>0</v>
      </c>
      <c r="E250">
        <f>COUNTIFS(Data!$P$2:$P$66,"&lt;"&amp;'Time to prediction (2)'!$A250,Data!$D$2:$D$66,"AI")/COUNTIFS(Data!$P$2:$P$66,"&gt;0",Data!$D$2:$D$66,"AI")</f>
        <v>1</v>
      </c>
      <c r="G250">
        <f>COUNTIFS(Data!$P$2:$P$66,"&lt;"&amp;'Time to prediction (2)'!$A250,Data!$H$2:$H$66,"&lt;2000")/COUNTIFS(Data!$P$2:$P$66,"&gt;0",Data!$H$2:$H$66,"&lt;2000")</f>
        <v>1</v>
      </c>
      <c r="H250">
        <f>COUNTIFS(Data!$P$2:$P$66,"&lt;"&amp;'Time to prediction (2)'!$A250,Data!$H$2:$H$66,"&gt;1999")/COUNTIFS(Data!$P$2:$P$66,"&gt;0",Data!$H$2:$H$66,"&gt;1999")</f>
        <v>0.975</v>
      </c>
      <c r="I250">
        <f t="shared" si="16"/>
        <v>0.025000000000000022</v>
      </c>
      <c r="J250">
        <f t="shared" si="15"/>
        <v>0</v>
      </c>
      <c r="K250">
        <f t="shared" si="15"/>
        <v>0</v>
      </c>
    </row>
    <row r="251" spans="1:11" ht="12.75">
      <c r="A251">
        <v>250</v>
      </c>
      <c r="B251">
        <f>COUNTIF(Data!$P$2:$P$66,"&lt;"&amp;'Time to prediction (2)'!$A251)/COUNT(Data!$P$2:$P$66)</f>
        <v>0.9827586206896551</v>
      </c>
      <c r="C251">
        <f t="shared" si="14"/>
        <v>0</v>
      </c>
      <c r="E251">
        <f>COUNTIFS(Data!$P$2:$P$66,"&lt;"&amp;'Time to prediction (2)'!$A251,Data!$D$2:$D$66,"AI")/COUNTIFS(Data!$P$2:$P$66,"&gt;0",Data!$D$2:$D$66,"AI")</f>
        <v>1</v>
      </c>
      <c r="G251">
        <f>COUNTIFS(Data!$P$2:$P$66,"&lt;"&amp;'Time to prediction (2)'!$A251,Data!$H$2:$H$66,"&lt;2000")/COUNTIFS(Data!$P$2:$P$66,"&gt;0",Data!$H$2:$H$66,"&lt;2000")</f>
        <v>1</v>
      </c>
      <c r="H251">
        <f>COUNTIFS(Data!$P$2:$P$66,"&lt;"&amp;'Time to prediction (2)'!$A251,Data!$H$2:$H$66,"&gt;1999")/COUNTIFS(Data!$P$2:$P$66,"&gt;0",Data!$H$2:$H$66,"&gt;1999")</f>
        <v>0.975</v>
      </c>
      <c r="I251">
        <f t="shared" si="16"/>
        <v>0.025000000000000022</v>
      </c>
      <c r="J251">
        <f t="shared" si="15"/>
        <v>0</v>
      </c>
      <c r="K251">
        <f t="shared" si="15"/>
        <v>0</v>
      </c>
    </row>
    <row r="252" spans="1:11" ht="12.75">
      <c r="A252">
        <v>251</v>
      </c>
      <c r="B252">
        <f>COUNTIF(Data!$P$2:$P$66,"&lt;"&amp;'Time to prediction (2)'!$A252)/COUNT(Data!$P$2:$P$66)</f>
        <v>0.9827586206896551</v>
      </c>
      <c r="C252">
        <f t="shared" si="14"/>
        <v>0</v>
      </c>
      <c r="E252">
        <f>COUNTIFS(Data!$P$2:$P$66,"&lt;"&amp;'Time to prediction (2)'!$A252,Data!$D$2:$D$66,"AI")/COUNTIFS(Data!$P$2:$P$66,"&gt;0",Data!$D$2:$D$66,"AI")</f>
        <v>1</v>
      </c>
      <c r="G252">
        <f>COUNTIFS(Data!$P$2:$P$66,"&lt;"&amp;'Time to prediction (2)'!$A252,Data!$H$2:$H$66,"&lt;2000")/COUNTIFS(Data!$P$2:$P$66,"&gt;0",Data!$H$2:$H$66,"&lt;2000")</f>
        <v>1</v>
      </c>
      <c r="H252">
        <f>COUNTIFS(Data!$P$2:$P$66,"&lt;"&amp;'Time to prediction (2)'!$A252,Data!$H$2:$H$66,"&gt;1999")/COUNTIFS(Data!$P$2:$P$66,"&gt;0",Data!$H$2:$H$66,"&gt;1999")</f>
        <v>0.975</v>
      </c>
      <c r="I252">
        <f t="shared" si="16"/>
        <v>0.025000000000000022</v>
      </c>
      <c r="J252">
        <f t="shared" si="15"/>
        <v>0</v>
      </c>
      <c r="K252">
        <f t="shared" si="15"/>
        <v>0</v>
      </c>
    </row>
  </sheetData>
  <printOptions/>
  <pageMargins left="0.75" right="0.75" top="1" bottom="1" header="0.5" footer="0.5"/>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topLeftCell="A54">
      <selection activeCell="L1" sqref="L1"/>
    </sheetView>
  </sheetViews>
  <sheetFormatPr defaultColWidth="11.421875" defaultRowHeight="12.75"/>
  <cols>
    <col min="1" max="1" width="7.421875" style="0" customWidth="1"/>
    <col min="2" max="2" width="9.7109375" style="0" customWidth="1"/>
    <col min="3" max="3" width="10.421875" style="0" customWidth="1"/>
    <col min="4" max="6" width="13.140625" style="0" customWidth="1"/>
    <col min="7" max="7" width="16.421875" style="0" customWidth="1"/>
    <col min="8" max="9" width="22.140625" style="0" customWidth="1"/>
  </cols>
  <sheetData>
    <row r="1" spans="1:13" ht="37">
      <c r="A1" s="2"/>
      <c r="B1" s="2"/>
      <c r="C1" s="2"/>
      <c r="D1" s="2"/>
      <c r="E1" s="2"/>
      <c r="F1" s="2"/>
      <c r="G1" s="2"/>
      <c r="H1" s="2"/>
      <c r="I1" s="2"/>
      <c r="L1" t="s">
        <v>625</v>
      </c>
      <c r="M1" t="s">
        <v>626</v>
      </c>
    </row>
    <row r="2" spans="1:13" ht="14">
      <c r="A2" s="3"/>
      <c r="B2" s="3"/>
      <c r="C2" s="3"/>
      <c r="D2" s="5"/>
      <c r="E2" s="5"/>
      <c r="F2" s="5"/>
      <c r="G2" s="5"/>
      <c r="H2" s="3"/>
      <c r="I2" s="3"/>
      <c r="L2" t="b">
        <f>IF(AND(Data!H2&lt;2000,Data!M2&gt;0),Data!M2)</f>
        <v>0</v>
      </c>
      <c r="M2">
        <f>IF(AND(Data!H2&gt;1999,Data!M2&gt;0),Data!M2)</f>
        <v>2026</v>
      </c>
    </row>
    <row r="3" spans="1:13" ht="14">
      <c r="A3" s="3"/>
      <c r="B3" s="3"/>
      <c r="C3" s="3"/>
      <c r="D3" s="3"/>
      <c r="E3" s="3"/>
      <c r="F3" s="3"/>
      <c r="G3" s="5"/>
      <c r="H3" s="3"/>
      <c r="I3" s="3"/>
      <c r="L3" t="b">
        <f>IF(AND(Data!H3&lt;2000,Data!M3&gt;0),Data!M3)</f>
        <v>0</v>
      </c>
      <c r="M3">
        <f>IF(AND(Data!H3&gt;1999,Data!M3&gt;0),Data!M3)</f>
        <v>2207</v>
      </c>
    </row>
    <row r="4" spans="1:13" ht="14">
      <c r="A4" s="3"/>
      <c r="B4" s="3"/>
      <c r="C4" s="3"/>
      <c r="D4" s="3"/>
      <c r="E4" s="3"/>
      <c r="F4" s="3"/>
      <c r="G4" s="5"/>
      <c r="H4" s="3"/>
      <c r="I4" s="3"/>
      <c r="L4" t="b">
        <f>IF(AND(Data!H4&lt;2000,Data!M4&gt;0),Data!M4)</f>
        <v>0</v>
      </c>
      <c r="M4">
        <f>IF(AND(Data!H4&gt;1999,Data!M4&gt;0),Data!M4)</f>
        <v>2101</v>
      </c>
    </row>
    <row r="5" spans="1:13" ht="14">
      <c r="A5" s="3"/>
      <c r="B5" s="3"/>
      <c r="C5" s="3"/>
      <c r="D5" s="3"/>
      <c r="E5" s="3"/>
      <c r="F5" s="3"/>
      <c r="G5" s="5"/>
      <c r="H5" s="3"/>
      <c r="I5" s="3"/>
      <c r="L5" t="b">
        <f>IF(AND(Data!H5&lt;2000,Data!M5&gt;0),Data!M5)</f>
        <v>0</v>
      </c>
      <c r="M5">
        <f>IF(AND(Data!H5&gt;1999,Data!M5&gt;0),Data!M5)</f>
        <v>2039</v>
      </c>
    </row>
    <row r="6" spans="1:13" ht="14">
      <c r="A6" s="3"/>
      <c r="B6" s="3"/>
      <c r="C6" s="3"/>
      <c r="D6" s="3"/>
      <c r="E6" s="3"/>
      <c r="F6" s="3"/>
      <c r="G6" s="5"/>
      <c r="H6" s="3"/>
      <c r="I6" s="3"/>
      <c r="L6">
        <f>IF(AND(Data!H6&lt;2000,Data!M6&gt;0),Data!M6)</f>
        <v>2030</v>
      </c>
      <c r="M6" t="b">
        <f>IF(AND(Data!H6&gt;1999,Data!M6&gt;0),Data!M6)</f>
        <v>0</v>
      </c>
    </row>
    <row r="7" spans="1:13" ht="14">
      <c r="A7" s="3"/>
      <c r="B7" s="3"/>
      <c r="C7" s="3"/>
      <c r="D7" s="3"/>
      <c r="E7" s="3"/>
      <c r="F7" s="3"/>
      <c r="G7" s="5"/>
      <c r="H7" s="3"/>
      <c r="I7" s="3"/>
      <c r="L7" t="b">
        <f>IF(AND(Data!H7&lt;2000,Data!M7&gt;0),Data!M7)</f>
        <v>0</v>
      </c>
      <c r="M7" t="b">
        <f>IF(AND(Data!H7&gt;1999,Data!M7&gt;0),Data!M7)</f>
        <v>0</v>
      </c>
    </row>
    <row r="8" spans="1:13" ht="14">
      <c r="A8" s="3"/>
      <c r="B8" s="3"/>
      <c r="C8" s="3"/>
      <c r="D8" s="3"/>
      <c r="E8" s="3"/>
      <c r="F8" s="3"/>
      <c r="G8" s="5"/>
      <c r="H8" s="3"/>
      <c r="I8" s="3"/>
      <c r="L8">
        <f>IF(AND(Data!H8&lt;2000,Data!M8&gt;0),Data!M8)</f>
        <v>1985</v>
      </c>
      <c r="M8" t="b">
        <f>IF(AND(Data!H8&gt;1999,Data!M8&gt;0),Data!M8)</f>
        <v>0</v>
      </c>
    </row>
    <row r="9" spans="1:13" ht="14">
      <c r="A9" s="3"/>
      <c r="B9" s="3"/>
      <c r="C9" s="3"/>
      <c r="D9" s="3"/>
      <c r="E9" s="3"/>
      <c r="F9" s="3"/>
      <c r="G9" s="5"/>
      <c r="H9" s="3"/>
      <c r="I9" s="3"/>
      <c r="L9">
        <f>IF(AND(Data!H9&lt;2000,Data!M9&gt;0),Data!M9)</f>
        <v>2050</v>
      </c>
      <c r="M9" t="b">
        <f>IF(AND(Data!H9&gt;1999,Data!M9&gt;0),Data!M9)</f>
        <v>0</v>
      </c>
    </row>
    <row r="10" spans="1:13" ht="14">
      <c r="A10" s="3"/>
      <c r="B10" s="3"/>
      <c r="C10" s="3"/>
      <c r="D10" s="3"/>
      <c r="E10" s="3"/>
      <c r="F10" s="3"/>
      <c r="G10" s="5"/>
      <c r="H10" s="3"/>
      <c r="I10" s="3"/>
      <c r="L10" t="b">
        <f>IF(AND(Data!H10&lt;2000,Data!M10&gt;0),Data!M10)</f>
        <v>0</v>
      </c>
      <c r="M10" t="b">
        <f>IF(AND(Data!H10&gt;1999,Data!M10&gt;0),Data!M10)</f>
        <v>0</v>
      </c>
    </row>
    <row r="11" spans="1:13" ht="14">
      <c r="A11" s="3"/>
      <c r="B11" s="3"/>
      <c r="C11" s="3"/>
      <c r="D11" s="3"/>
      <c r="E11" s="3"/>
      <c r="F11" s="3"/>
      <c r="G11" s="5"/>
      <c r="H11" s="3"/>
      <c r="I11" s="3"/>
      <c r="L11" t="b">
        <f>IF(AND(Data!H11&lt;2000,Data!M11&gt;0),Data!M11)</f>
        <v>0</v>
      </c>
      <c r="M11">
        <f>IF(AND(Data!H11&gt;1999,Data!M11&gt;0),Data!M11)</f>
        <v>2040</v>
      </c>
    </row>
    <row r="12" spans="1:13" ht="14">
      <c r="A12" s="3"/>
      <c r="B12" s="3"/>
      <c r="C12" s="3"/>
      <c r="D12" s="3"/>
      <c r="E12" s="3"/>
      <c r="F12" s="3"/>
      <c r="G12" s="5"/>
      <c r="H12" s="3"/>
      <c r="I12" s="3"/>
      <c r="L12" t="b">
        <f>IF(AND(Data!H12&lt;2000,Data!M12&gt;0),Data!M12)</f>
        <v>0</v>
      </c>
      <c r="M12">
        <f>IF(AND(Data!H12&gt;1999,Data!M12&gt;0),Data!M12)</f>
        <v>3012</v>
      </c>
    </row>
    <row r="13" spans="1:13" ht="14">
      <c r="A13" s="3"/>
      <c r="B13" s="3"/>
      <c r="C13" s="3"/>
      <c r="D13" s="3"/>
      <c r="E13" s="3"/>
      <c r="F13" s="3"/>
      <c r="G13" s="5"/>
      <c r="H13" s="3"/>
      <c r="I13" s="3"/>
      <c r="L13" t="b">
        <f>IF(AND(Data!H13&lt;2000,Data!M13&gt;0),Data!M13)</f>
        <v>0</v>
      </c>
      <c r="M13">
        <f>IF(AND(Data!H13&gt;1999,Data!M13&gt;0),Data!M13)</f>
        <v>2020</v>
      </c>
    </row>
    <row r="14" spans="1:13" ht="14">
      <c r="A14" s="3"/>
      <c r="B14" s="3"/>
      <c r="C14" s="3"/>
      <c r="D14" s="3"/>
      <c r="E14" s="3"/>
      <c r="F14" s="3"/>
      <c r="G14" s="5"/>
      <c r="H14" s="3"/>
      <c r="I14" s="3"/>
      <c r="L14">
        <f>IF(AND(Data!H14&lt;2000,Data!M14&gt;0),Data!M14)</f>
        <v>2108</v>
      </c>
      <c r="M14" t="b">
        <f>IF(AND(Data!H14&gt;1999,Data!M14&gt;0),Data!M14)</f>
        <v>0</v>
      </c>
    </row>
    <row r="15" spans="9:13" ht="14">
      <c r="I15" s="3"/>
      <c r="L15" t="b">
        <f>IF(AND(Data!H15&lt;2000,Data!M15&gt;0),Data!M15)</f>
        <v>0</v>
      </c>
      <c r="M15">
        <f>IF(AND(Data!H15&gt;1999,Data!M15&gt;0),Data!M15)</f>
        <v>2027</v>
      </c>
    </row>
    <row r="16" spans="1:13" ht="14">
      <c r="A16" s="3"/>
      <c r="B16" s="3"/>
      <c r="C16" s="3"/>
      <c r="D16" s="3"/>
      <c r="E16" s="3"/>
      <c r="F16" s="3"/>
      <c r="G16" s="5"/>
      <c r="H16" s="3"/>
      <c r="I16" s="3"/>
      <c r="L16">
        <f>IF(AND(Data!H16&lt;2000,Data!M16&gt;0),Data!M16)</f>
        <v>2019</v>
      </c>
      <c r="M16" t="b">
        <f>IF(AND(Data!H16&gt;1999,Data!M16&gt;0),Data!M16)</f>
        <v>0</v>
      </c>
    </row>
    <row r="17" spans="1:13" ht="14">
      <c r="A17" s="3"/>
      <c r="B17" s="3"/>
      <c r="C17" s="3"/>
      <c r="D17" s="3"/>
      <c r="E17" s="3"/>
      <c r="F17" s="3"/>
      <c r="G17" s="5"/>
      <c r="H17" s="3"/>
      <c r="I17" s="3"/>
      <c r="L17" t="b">
        <f>IF(AND(Data!H17&lt;2000,Data!M17&gt;0),Data!M17)</f>
        <v>0</v>
      </c>
      <c r="M17" t="b">
        <f>IF(AND(Data!H17&gt;1999,Data!M17&gt;0),Data!M17)</f>
        <v>0</v>
      </c>
    </row>
    <row r="18" spans="1:13" ht="14">
      <c r="A18" s="3"/>
      <c r="B18" s="3"/>
      <c r="C18" s="3"/>
      <c r="D18" s="3"/>
      <c r="E18" s="3"/>
      <c r="F18" s="3"/>
      <c r="G18" s="5"/>
      <c r="H18" s="3"/>
      <c r="I18" s="3"/>
      <c r="L18">
        <f>IF(AND(Data!H18&lt;2000,Data!M18&gt;0),Data!M18)</f>
        <v>2035</v>
      </c>
      <c r="M18" t="b">
        <f>IF(AND(Data!H18&gt;1999,Data!M18&gt;0),Data!M18)</f>
        <v>0</v>
      </c>
    </row>
    <row r="19" spans="9:13" ht="14">
      <c r="I19" s="3"/>
      <c r="L19" t="b">
        <f>IF(AND(Data!H19&lt;2000,Data!M19&gt;0),Data!M19)</f>
        <v>0</v>
      </c>
      <c r="M19">
        <f>IF(AND(Data!H19&gt;1999,Data!M19&gt;0),Data!M19)</f>
        <v>2112</v>
      </c>
    </row>
    <row r="20" spans="1:13" ht="14">
      <c r="A20" s="3"/>
      <c r="B20" s="3"/>
      <c r="C20" s="3"/>
      <c r="D20" s="3"/>
      <c r="E20" s="3"/>
      <c r="F20" s="3"/>
      <c r="G20" s="5"/>
      <c r="H20" s="3"/>
      <c r="I20" s="3"/>
      <c r="L20">
        <f>IF(AND(Data!H20&lt;2000,Data!M20&gt;0),Data!M20)</f>
        <v>2010</v>
      </c>
      <c r="M20" t="b">
        <f>IF(AND(Data!H20&gt;1999,Data!M20&gt;0),Data!M20)</f>
        <v>0</v>
      </c>
    </row>
    <row r="21" spans="1:13" ht="14">
      <c r="A21" s="3"/>
      <c r="B21" s="3"/>
      <c r="C21" s="3"/>
      <c r="D21" s="3"/>
      <c r="E21" s="3"/>
      <c r="F21" s="3"/>
      <c r="G21" s="5"/>
      <c r="H21" s="3"/>
      <c r="I21" s="3"/>
      <c r="L21" t="b">
        <f>IF(AND(Data!H21&lt;2000,Data!M21&gt;0),Data!M21)</f>
        <v>0</v>
      </c>
      <c r="M21">
        <f>IF(AND(Data!H21&gt;1999,Data!M21&gt;0),Data!M21)</f>
        <v>2092</v>
      </c>
    </row>
    <row r="22" spans="1:13" ht="14">
      <c r="A22" s="3"/>
      <c r="B22" s="3"/>
      <c r="C22" s="3"/>
      <c r="D22" s="3"/>
      <c r="E22" s="3"/>
      <c r="F22" s="3"/>
      <c r="G22" s="5"/>
      <c r="H22" s="3"/>
      <c r="I22" s="3"/>
      <c r="L22">
        <f>IF(AND(Data!H22&lt;2000,Data!M22&gt;0),Data!M22)</f>
        <v>1978</v>
      </c>
      <c r="M22" t="b">
        <f>IF(AND(Data!H22&gt;1999,Data!M22&gt;0),Data!M22)</f>
        <v>0</v>
      </c>
    </row>
    <row r="23" spans="1:13" ht="14">
      <c r="A23" s="3"/>
      <c r="B23" s="3"/>
      <c r="C23" s="3"/>
      <c r="D23" s="3"/>
      <c r="E23" s="3"/>
      <c r="F23" s="3"/>
      <c r="G23" s="5"/>
      <c r="H23" s="3"/>
      <c r="I23" s="3"/>
      <c r="L23" t="b">
        <f>IF(AND(Data!H23&lt;2000,Data!M23&gt;0),Data!M23)</f>
        <v>0</v>
      </c>
      <c r="M23">
        <f>IF(AND(Data!H23&gt;1999,Data!M23&gt;0),Data!M23)</f>
        <v>2030</v>
      </c>
    </row>
    <row r="24" spans="1:13" ht="14">
      <c r="A24" s="3"/>
      <c r="B24" s="3"/>
      <c r="C24" s="3"/>
      <c r="D24" s="3"/>
      <c r="E24" s="3"/>
      <c r="F24" s="3"/>
      <c r="G24" s="5"/>
      <c r="H24" s="3"/>
      <c r="I24" s="3"/>
      <c r="L24" t="b">
        <f>IF(AND(Data!H24&lt;2000,Data!M24&gt;0),Data!M24)</f>
        <v>0</v>
      </c>
      <c r="M24">
        <f>IF(AND(Data!H24&gt;1999,Data!M24&gt;0),Data!M24)</f>
        <v>2054</v>
      </c>
    </row>
    <row r="25" spans="1:13" ht="14">
      <c r="A25" s="3"/>
      <c r="B25" s="3"/>
      <c r="C25" s="3"/>
      <c r="D25" s="3"/>
      <c r="E25" s="3"/>
      <c r="F25" s="3"/>
      <c r="G25" s="5"/>
      <c r="H25" s="3"/>
      <c r="I25" s="3"/>
      <c r="L25" t="b">
        <f>IF(AND(Data!H25&lt;2000,Data!M25&gt;0),Data!M25)</f>
        <v>0</v>
      </c>
      <c r="M25">
        <f>IF(AND(Data!H25&gt;1999,Data!M25&gt;0),Data!M25)</f>
        <v>2101</v>
      </c>
    </row>
    <row r="26" spans="1:13" ht="14">
      <c r="A26" s="3"/>
      <c r="B26" s="3"/>
      <c r="C26" s="3"/>
      <c r="D26" s="3"/>
      <c r="E26" s="3"/>
      <c r="F26" s="3"/>
      <c r="G26" s="5"/>
      <c r="H26" s="3"/>
      <c r="I26" s="3"/>
      <c r="L26" t="b">
        <f>IF(AND(Data!H26&lt;2000,Data!M26&gt;0),Data!M26)</f>
        <v>0</v>
      </c>
      <c r="M26">
        <f>IF(AND(Data!H26&gt;1999,Data!M26&gt;0),Data!M26)</f>
        <v>2100</v>
      </c>
    </row>
    <row r="27" spans="1:13" ht="14">
      <c r="A27" s="3"/>
      <c r="B27" s="3"/>
      <c r="C27" s="3"/>
      <c r="D27" s="3"/>
      <c r="E27" s="3"/>
      <c r="F27" s="3"/>
      <c r="G27" s="5"/>
      <c r="H27" s="3"/>
      <c r="I27" s="3"/>
      <c r="L27" t="b">
        <f>IF(AND(Data!H27&lt;2000,Data!M27&gt;0),Data!M27)</f>
        <v>0</v>
      </c>
      <c r="M27">
        <f>IF(AND(Data!H27&gt;1999,Data!M27&gt;0),Data!M27)</f>
        <v>2042</v>
      </c>
    </row>
    <row r="28" spans="1:13" ht="14">
      <c r="A28" s="3"/>
      <c r="B28" s="3"/>
      <c r="C28" s="3"/>
      <c r="D28" s="3"/>
      <c r="E28" s="3"/>
      <c r="F28" s="3"/>
      <c r="G28" s="5"/>
      <c r="H28" s="3"/>
      <c r="I28" s="3"/>
      <c r="L28" t="b">
        <f>IF(AND(Data!H28&lt;2000,Data!M28&gt;0),Data!M28)</f>
        <v>0</v>
      </c>
      <c r="M28">
        <f>IF(AND(Data!H28&gt;1999,Data!M28&gt;0),Data!M28)</f>
        <v>2048</v>
      </c>
    </row>
    <row r="29" spans="1:13" ht="14">
      <c r="A29" s="3"/>
      <c r="B29" s="3"/>
      <c r="C29" s="3"/>
      <c r="D29" s="3"/>
      <c r="E29" s="3"/>
      <c r="F29" s="3"/>
      <c r="G29" s="5"/>
      <c r="H29" s="3"/>
      <c r="I29" s="3"/>
      <c r="L29" t="b">
        <f>IF(AND(Data!H29&lt;2000,Data!M29&gt;0),Data!M29)</f>
        <v>0</v>
      </c>
      <c r="M29" t="b">
        <f>IF(AND(Data!H29&gt;1999,Data!M29&gt;0),Data!M29)</f>
        <v>0</v>
      </c>
    </row>
    <row r="30" spans="1:13" ht="14">
      <c r="A30" s="3"/>
      <c r="B30" s="3"/>
      <c r="C30" s="3"/>
      <c r="D30" s="3"/>
      <c r="E30" s="3"/>
      <c r="F30" s="3"/>
      <c r="G30" s="5"/>
      <c r="H30" s="3"/>
      <c r="I30" s="3"/>
      <c r="L30" t="b">
        <f>IF(AND(Data!H30&lt;2000,Data!M30&gt;0),Data!M30)</f>
        <v>0</v>
      </c>
      <c r="M30">
        <f>IF(AND(Data!H30&gt;1999,Data!M30&gt;0),Data!M30)</f>
        <v>2035</v>
      </c>
    </row>
    <row r="31" spans="9:13" ht="14">
      <c r="I31" s="3"/>
      <c r="L31" t="b">
        <f>IF(AND(Data!H31&lt;2000,Data!M31&gt;0),Data!M31)</f>
        <v>0</v>
      </c>
      <c r="M31">
        <f>IF(AND(Data!H31&gt;1999,Data!M31&gt;0),Data!M31)</f>
        <v>2200</v>
      </c>
    </row>
    <row r="32" spans="1:13" ht="14">
      <c r="A32" s="3"/>
      <c r="B32" s="3"/>
      <c r="C32" s="3"/>
      <c r="D32" s="3"/>
      <c r="E32" s="3"/>
      <c r="F32" s="3"/>
      <c r="G32" s="5"/>
      <c r="H32" s="3"/>
      <c r="I32" s="3"/>
      <c r="L32" t="b">
        <f>IF(AND(Data!H32&lt;2000,Data!M32&gt;0),Data!M32)</f>
        <v>0</v>
      </c>
      <c r="M32">
        <f>IF(AND(Data!H32&gt;1999,Data!M32&gt;0),Data!M32)</f>
        <v>2029</v>
      </c>
    </row>
    <row r="33" spans="9:13" ht="14">
      <c r="I33" s="3"/>
      <c r="L33" t="b">
        <f>IF(AND(Data!H33&lt;2000,Data!M33&gt;0),Data!M33)</f>
        <v>0</v>
      </c>
      <c r="M33">
        <f>IF(AND(Data!H33&gt;1999,Data!M33&gt;0),Data!M33)</f>
        <v>2062</v>
      </c>
    </row>
    <row r="34" spans="1:13" ht="14">
      <c r="A34" s="3"/>
      <c r="B34" s="3"/>
      <c r="C34" s="3"/>
      <c r="D34" s="3"/>
      <c r="E34" s="3"/>
      <c r="F34" s="3"/>
      <c r="G34" s="5"/>
      <c r="H34" s="3"/>
      <c r="I34" s="3"/>
      <c r="L34" t="b">
        <f>IF(AND(Data!H34&lt;2000,Data!M34&gt;0),Data!M34)</f>
        <v>0</v>
      </c>
      <c r="M34">
        <f>IF(AND(Data!H34&gt;1999,Data!M34&gt;0),Data!M34)</f>
        <v>2062</v>
      </c>
    </row>
    <row r="35" spans="1:13" ht="14">
      <c r="A35" s="3"/>
      <c r="B35" s="3"/>
      <c r="C35" s="3"/>
      <c r="D35" s="3"/>
      <c r="E35" s="3"/>
      <c r="F35" s="3"/>
      <c r="G35" s="5"/>
      <c r="H35" s="3"/>
      <c r="I35" s="3"/>
      <c r="L35" t="b">
        <f>IF(AND(Data!H35&lt;2000,Data!M35&gt;0),Data!M35)</f>
        <v>0</v>
      </c>
      <c r="M35">
        <f>IF(AND(Data!H35&gt;1999,Data!M35&gt;0),Data!M35)</f>
        <v>2020</v>
      </c>
    </row>
    <row r="36" spans="1:13" ht="14">
      <c r="A36" s="3"/>
      <c r="B36" s="3"/>
      <c r="C36" s="3"/>
      <c r="D36" s="3"/>
      <c r="E36" s="3"/>
      <c r="F36" s="3"/>
      <c r="G36" s="5"/>
      <c r="H36" s="3"/>
      <c r="I36" s="3"/>
      <c r="L36" t="b">
        <f>IF(AND(Data!H36&lt;2000,Data!M36&gt;0),Data!M36)</f>
        <v>0</v>
      </c>
      <c r="M36">
        <f>IF(AND(Data!H36&gt;1999,Data!M36&gt;0),Data!M36)</f>
        <v>2112</v>
      </c>
    </row>
    <row r="37" spans="1:13" ht="14">
      <c r="A37" s="3"/>
      <c r="B37" s="3"/>
      <c r="C37" s="3"/>
      <c r="D37" s="3"/>
      <c r="E37" s="3"/>
      <c r="F37" s="3"/>
      <c r="G37" s="5"/>
      <c r="H37" s="3"/>
      <c r="I37" s="3"/>
      <c r="L37" t="b">
        <f>IF(AND(Data!H37&lt;2000,Data!M37&gt;0),Data!M37)</f>
        <v>0</v>
      </c>
      <c r="M37">
        <f>IF(AND(Data!H37&gt;1999,Data!M37&gt;0),Data!M37)</f>
        <v>2100</v>
      </c>
    </row>
    <row r="38" spans="1:13" ht="14">
      <c r="A38" s="3"/>
      <c r="B38" s="3"/>
      <c r="C38" s="3"/>
      <c r="D38" s="3"/>
      <c r="E38" s="3"/>
      <c r="F38" s="3"/>
      <c r="G38" s="5"/>
      <c r="H38" s="3"/>
      <c r="I38" s="3"/>
      <c r="L38">
        <f>IF(AND(Data!H38&lt;2000,Data!M38&gt;0),Data!M38)</f>
        <v>1976</v>
      </c>
      <c r="M38" t="b">
        <f>IF(AND(Data!H38&gt;1999,Data!M38&gt;0),Data!M38)</f>
        <v>0</v>
      </c>
    </row>
    <row r="39" spans="1:13" ht="14">
      <c r="A39" s="3"/>
      <c r="B39" s="3"/>
      <c r="C39" s="3"/>
      <c r="D39" s="3"/>
      <c r="E39" s="3"/>
      <c r="F39" s="3"/>
      <c r="G39" s="5"/>
      <c r="H39" s="3"/>
      <c r="I39" s="3"/>
      <c r="L39">
        <f>IF(AND(Data!H39&lt;2000,Data!M39&gt;0),Data!M39)</f>
        <v>1992</v>
      </c>
      <c r="M39" t="b">
        <f>IF(AND(Data!H39&gt;1999,Data!M39&gt;0),Data!M39)</f>
        <v>0</v>
      </c>
    </row>
    <row r="40" spans="1:13" ht="14">
      <c r="A40" s="3"/>
      <c r="B40" s="3"/>
      <c r="C40" s="3"/>
      <c r="D40" s="3"/>
      <c r="E40" s="3"/>
      <c r="F40" s="3"/>
      <c r="G40" s="5"/>
      <c r="H40" s="3"/>
      <c r="I40" s="3"/>
      <c r="L40">
        <f>IF(AND(Data!H40&lt;2000,Data!M40&gt;0),Data!M40)</f>
        <v>1987</v>
      </c>
      <c r="M40" t="b">
        <f>IF(AND(Data!H40&gt;1999,Data!M40&gt;0),Data!M40)</f>
        <v>0</v>
      </c>
    </row>
    <row r="41" spans="9:13" ht="14">
      <c r="I41" s="3"/>
      <c r="L41">
        <f>IF(AND(Data!H41&lt;2000,Data!M41&gt;0),Data!M41)</f>
        <v>2028</v>
      </c>
      <c r="M41" t="b">
        <f>IF(AND(Data!H41&gt;1999,Data!M41&gt;0),Data!M41)</f>
        <v>0</v>
      </c>
    </row>
    <row r="42" spans="1:13" ht="14">
      <c r="A42" s="3"/>
      <c r="B42" s="3"/>
      <c r="C42" s="3"/>
      <c r="D42" s="3"/>
      <c r="E42" s="3"/>
      <c r="F42" s="3"/>
      <c r="G42" s="5"/>
      <c r="H42" s="3"/>
      <c r="I42" s="3"/>
      <c r="L42">
        <f>IF(AND(Data!H42&lt;2000,Data!M42&gt;0),Data!M42)</f>
        <v>2038</v>
      </c>
      <c r="M42" t="b">
        <f>IF(AND(Data!H42&gt;1999,Data!M42&gt;0),Data!M42)</f>
        <v>0</v>
      </c>
    </row>
    <row r="43" spans="1:13" ht="14">
      <c r="A43" s="3"/>
      <c r="B43" s="3"/>
      <c r="C43" s="3"/>
      <c r="D43" s="3"/>
      <c r="E43" s="3"/>
      <c r="F43" s="3"/>
      <c r="G43" s="5"/>
      <c r="H43" s="3"/>
      <c r="I43" s="3"/>
      <c r="L43">
        <f>IF(AND(Data!H43&lt;2000,Data!M43&gt;0),Data!M43)</f>
        <v>2150</v>
      </c>
      <c r="M43" t="b">
        <f>IF(AND(Data!H43&gt;1999,Data!M43&gt;0),Data!M43)</f>
        <v>0</v>
      </c>
    </row>
    <row r="44" spans="1:13" ht="14">
      <c r="A44" s="3"/>
      <c r="B44" s="3"/>
      <c r="C44" s="3"/>
      <c r="D44" s="3"/>
      <c r="E44" s="3"/>
      <c r="F44" s="3"/>
      <c r="G44" s="5"/>
      <c r="H44" s="3"/>
      <c r="I44" s="3"/>
      <c r="L44" t="b">
        <f>IF(AND(Data!H44&lt;2000,Data!M44&gt;0),Data!M44)</f>
        <v>0</v>
      </c>
      <c r="M44">
        <f>IF(AND(Data!H44&gt;1999,Data!M44&gt;0),Data!M44)</f>
        <v>2050</v>
      </c>
    </row>
    <row r="45" spans="1:13" ht="14">
      <c r="A45" s="3"/>
      <c r="B45" s="3"/>
      <c r="C45" s="3"/>
      <c r="D45" s="3"/>
      <c r="E45" s="3"/>
      <c r="F45" s="3"/>
      <c r="G45" s="5"/>
      <c r="H45" s="3"/>
      <c r="I45" s="3"/>
      <c r="L45" t="b">
        <f>IF(AND(Data!H45&lt;2000,Data!M45&gt;0),Data!M45)</f>
        <v>0</v>
      </c>
      <c r="M45">
        <f>IF(AND(Data!H45&gt;1999,Data!M45&gt;0),Data!M45)</f>
        <v>2032</v>
      </c>
    </row>
    <row r="46" spans="9:13" ht="14">
      <c r="I46" s="3"/>
      <c r="L46" t="b">
        <f>IF(AND(Data!H46&lt;2000,Data!M46&gt;0),Data!M46)</f>
        <v>0</v>
      </c>
      <c r="M46">
        <f>IF(AND(Data!H46&gt;1999,Data!M46&gt;0),Data!M46)</f>
        <v>2030</v>
      </c>
    </row>
    <row r="47" spans="1:13" ht="14">
      <c r="A47" s="3"/>
      <c r="B47" s="3"/>
      <c r="C47" s="3"/>
      <c r="D47" s="3"/>
      <c r="E47" s="3"/>
      <c r="F47" s="3"/>
      <c r="G47" s="5"/>
      <c r="H47" s="3"/>
      <c r="I47" s="3"/>
      <c r="L47" t="b">
        <f>IF(AND(Data!H47&lt;2000,Data!M47&gt;0),Data!M47)</f>
        <v>0</v>
      </c>
      <c r="M47" t="b">
        <f>IF(AND(Data!H47&gt;1999,Data!M47&gt;0),Data!M47)</f>
        <v>0</v>
      </c>
    </row>
    <row r="48" spans="12:13" ht="12.75">
      <c r="L48" t="b">
        <f>IF(AND(Data!H48&lt;2000,Data!M48&gt;0),Data!M48)</f>
        <v>0</v>
      </c>
      <c r="M48">
        <f>IF(AND(Data!H48&gt;1999,Data!M48&gt;0),Data!M48)</f>
        <v>2017</v>
      </c>
    </row>
    <row r="49" spans="12:13" ht="12.75">
      <c r="L49" t="b">
        <f>IF(AND(Data!H49&lt;2000,Data!M49&gt;0),Data!M49)</f>
        <v>0</v>
      </c>
      <c r="M49">
        <f>IF(AND(Data!H49&gt;1999,Data!M49&gt;0),Data!M49)</f>
        <v>2035</v>
      </c>
    </row>
    <row r="50" spans="12:13" ht="12.75">
      <c r="L50" t="b">
        <f>IF(AND(Data!H50&lt;2000,Data!M50&gt;0),Data!M50)</f>
        <v>0</v>
      </c>
      <c r="M50">
        <f>IF(AND(Data!H50&gt;1999,Data!M50&gt;0),Data!M50)</f>
        <v>2052</v>
      </c>
    </row>
    <row r="51" spans="12:13" ht="12.75">
      <c r="L51" t="b">
        <f>IF(AND(Data!H51&lt;2000,Data!M51&gt;0),Data!M51)</f>
        <v>0</v>
      </c>
      <c r="M51">
        <f>IF(AND(Data!H51&gt;1999,Data!M51&gt;0),Data!M51)</f>
        <v>2041</v>
      </c>
    </row>
    <row r="52" spans="12:13" ht="12.75">
      <c r="L52" t="b">
        <f>IF(AND(Data!H52&lt;2000,Data!M52&gt;0),Data!M52)</f>
        <v>0</v>
      </c>
      <c r="M52">
        <f>IF(AND(Data!H52&gt;1999,Data!M52&gt;0),Data!M52)</f>
        <v>2025</v>
      </c>
    </row>
    <row r="53" spans="12:13" ht="12.75">
      <c r="L53">
        <f>IF(AND(Data!H53&lt;2000,Data!M53&gt;0),Data!M53)</f>
        <v>1985</v>
      </c>
      <c r="M53" t="b">
        <f>IF(AND(Data!H53&gt;1999,Data!M53&gt;0),Data!M53)</f>
        <v>0</v>
      </c>
    </row>
    <row r="54" spans="12:13" ht="12.75">
      <c r="L54" t="b">
        <f>IF(AND(Data!H54&lt;2000,Data!M54&gt;0),Data!M54)</f>
        <v>0</v>
      </c>
      <c r="M54">
        <f>IF(AND(Data!H54&gt;1999,Data!M54&gt;0),Data!M54)</f>
        <v>2061</v>
      </c>
    </row>
    <row r="55" spans="12:13" ht="12.75">
      <c r="L55" t="b">
        <f>IF(AND(Data!H55&lt;2000,Data!M55&gt;0),Data!M55)</f>
        <v>0</v>
      </c>
      <c r="M55">
        <f>IF(AND(Data!H55&gt;1999,Data!M55&gt;0),Data!M55)</f>
        <v>2026</v>
      </c>
    </row>
    <row r="56" spans="12:13" ht="12.75">
      <c r="L56" t="b">
        <f>IF(AND(Data!H56&lt;2000,Data!M56&gt;0),Data!M56)</f>
        <v>0</v>
      </c>
      <c r="M56">
        <f>IF(AND(Data!H56&gt;1999,Data!M56&gt;0),Data!M56)</f>
        <v>2030</v>
      </c>
    </row>
    <row r="57" spans="12:13" ht="12.75">
      <c r="L57">
        <f>IF(AND(Data!H57&lt;2000,Data!M57&gt;0),Data!M57)</f>
        <v>2200</v>
      </c>
      <c r="M57" t="b">
        <f>IF(AND(Data!H57&gt;1999,Data!M57&gt;0),Data!M57)</f>
        <v>0</v>
      </c>
    </row>
    <row r="58" spans="12:13" ht="12.75">
      <c r="L58" t="b">
        <f>IF(AND(Data!H58&lt;2000,Data!M58&gt;0),Data!M58)</f>
        <v>0</v>
      </c>
      <c r="M58">
        <f>IF(AND(Data!H58&gt;1999,Data!M58&gt;0),Data!M58)</f>
        <v>2045</v>
      </c>
    </row>
    <row r="59" spans="12:13" ht="12.75">
      <c r="L59" t="b">
        <f>IF(AND(Data!H59&lt;2000,Data!M59&gt;0),Data!M59)</f>
        <v>0</v>
      </c>
      <c r="M59">
        <f>IF(AND(Data!H59&gt;1999,Data!M59&gt;0),Data!M59)</f>
        <v>2030</v>
      </c>
    </row>
    <row r="60" spans="12:13" ht="12.75">
      <c r="L60" t="b">
        <f>IF(AND(Data!H60&lt;2000,Data!M60&gt;0),Data!M60)</f>
        <v>0</v>
      </c>
      <c r="M60" t="b">
        <f>IF(AND(Data!H60&gt;1999,Data!M60&gt;0),Data!M60)</f>
        <v>0</v>
      </c>
    </row>
    <row r="61" spans="12:13" ht="12.75">
      <c r="L61">
        <f>IF(AND(Data!H61&lt;2000,Data!M61&gt;0),Data!M61)</f>
        <v>2030</v>
      </c>
      <c r="M61" t="b">
        <f>IF(AND(Data!H61&gt;1999,Data!M61&gt;0),Data!M61)</f>
        <v>0</v>
      </c>
    </row>
    <row r="62" spans="12:13" ht="12.75">
      <c r="L62" t="b">
        <f>IF(AND(Data!H62&lt;2000,Data!M62&gt;0),Data!M62)</f>
        <v>0</v>
      </c>
      <c r="M62" t="b">
        <f>IF(AND(Data!H62&gt;1999,Data!M62&gt;0),Data!M62)</f>
        <v>0</v>
      </c>
    </row>
    <row r="63" spans="12:13" ht="12.75">
      <c r="L63" t="b">
        <f>IF(AND(Data!H63&lt;2000,Data!M63&gt;0),Data!M63)</f>
        <v>0</v>
      </c>
      <c r="M63">
        <f>IF(AND(Data!H63&gt;1999,Data!M63&gt;0),Data!M63)</f>
        <v>2030</v>
      </c>
    </row>
    <row r="64" spans="12:13" ht="12.75">
      <c r="L64" t="b">
        <f>IF(AND(Data!H64&lt;2000,Data!M64&gt;0),Data!M64)</f>
        <v>0</v>
      </c>
      <c r="M64">
        <f>IF(AND(Data!H64&gt;1999,Data!M64&gt;0),Data!M64)</f>
        <v>2050</v>
      </c>
    </row>
    <row r="65" spans="12:13" ht="12.75">
      <c r="L65" t="b">
        <f>IF(AND(Data!H65&lt;2000,Data!M65&gt;0),Data!M65)</f>
        <v>0</v>
      </c>
      <c r="M65">
        <f>IF(AND(Data!H65&gt;1999,Data!M65&gt;0),Data!M65)</f>
        <v>2040</v>
      </c>
    </row>
    <row r="66" spans="12:13" ht="12.75">
      <c r="L66">
        <f>IF(AND(Data!H66&lt;2000,Data!M66&gt;0),Data!M66)</f>
        <v>2020</v>
      </c>
      <c r="M66" t="b">
        <f>IF(AND(Data!H66&gt;1999,Data!M66&gt;0),Data!M66)</f>
        <v>0</v>
      </c>
    </row>
    <row r="74" spans="11:13" ht="12.75">
      <c r="K74" t="s">
        <v>636</v>
      </c>
      <c r="L74">
        <f>COUNT(L2:L66)</f>
        <v>18</v>
      </c>
      <c r="M74">
        <f>COUNT(M2:M66)</f>
        <v>40</v>
      </c>
    </row>
    <row r="75" spans="11:13" ht="12.75">
      <c r="K75" t="s">
        <v>637</v>
      </c>
      <c r="L75">
        <f>MEDIAN(L2:L66)</f>
        <v>2024</v>
      </c>
      <c r="M75">
        <f>MEDIAN(M2:M66)</f>
        <v>2041.5</v>
      </c>
    </row>
    <row r="79" ht="180">
      <c r="K79" s="13" t="s">
        <v>647</v>
      </c>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topLeftCell="A2">
      <pane ySplit="760" topLeftCell="A1" activePane="bottomLeft" state="split"/>
      <selection pane="topLeft" activeCell="AD2" sqref="AD1:AH1048576"/>
      <selection pane="bottomLeft" activeCell="N4" sqref="N4"/>
    </sheetView>
  </sheetViews>
  <sheetFormatPr defaultColWidth="11.57421875" defaultRowHeight="13.5" customHeight="1"/>
  <cols>
    <col min="1" max="4" width="10.140625" style="0" customWidth="1"/>
    <col min="6" max="6" width="10.140625" style="0" hidden="1" customWidth="1"/>
    <col min="7" max="8" width="11.57421875" style="0" hidden="1" customWidth="1"/>
    <col min="11" max="13" width="11.57421875" style="0" hidden="1" customWidth="1"/>
    <col min="14" max="14" width="61.140625" style="0" customWidth="1"/>
    <col min="15" max="29" width="11.421875" style="0" customWidth="1"/>
    <col min="30" max="33" width="11.421875" style="18" customWidth="1"/>
    <col min="34" max="34" width="10.140625" style="18" customWidth="1"/>
  </cols>
  <sheetData>
    <row r="1" spans="1:34" ht="25">
      <c r="A1" s="2" t="s">
        <v>0</v>
      </c>
      <c r="B1" s="2" t="s">
        <v>1</v>
      </c>
      <c r="C1" s="2" t="s">
        <v>2</v>
      </c>
      <c r="D1" s="2" t="s">
        <v>3</v>
      </c>
      <c r="F1" s="2" t="s">
        <v>4</v>
      </c>
      <c r="G1" s="2" t="s">
        <v>5</v>
      </c>
      <c r="H1" s="2" t="s">
        <v>6</v>
      </c>
      <c r="I1" s="2" t="s">
        <v>7</v>
      </c>
      <c r="J1" s="2" t="s">
        <v>8</v>
      </c>
      <c r="K1" s="2" t="s">
        <v>9</v>
      </c>
      <c r="L1" s="2" t="s">
        <v>10</v>
      </c>
      <c r="M1" s="2" t="s">
        <v>11</v>
      </c>
      <c r="N1" s="4"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17" t="s">
        <v>459</v>
      </c>
      <c r="AE1" s="17" t="s">
        <v>667</v>
      </c>
      <c r="AH1" s="19" t="s">
        <v>668</v>
      </c>
    </row>
    <row r="2" spans="1:34" ht="55.5" customHeight="1">
      <c r="A2" s="3" t="s">
        <v>28</v>
      </c>
      <c r="B2" s="3" t="s">
        <v>29</v>
      </c>
      <c r="C2" s="3"/>
      <c r="D2" s="3"/>
      <c r="F2" s="3" t="s">
        <v>31</v>
      </c>
      <c r="G2" s="3">
        <v>1960</v>
      </c>
      <c r="H2" s="3">
        <v>1980</v>
      </c>
      <c r="I2" s="3">
        <v>1980</v>
      </c>
      <c r="J2" s="3"/>
      <c r="K2" s="3"/>
      <c r="L2" s="3"/>
      <c r="M2" s="3"/>
      <c r="N2" s="1" t="s">
        <v>32</v>
      </c>
      <c r="O2" s="3" t="s">
        <v>14</v>
      </c>
      <c r="P2" s="3">
        <v>1</v>
      </c>
      <c r="Q2" s="3">
        <v>0</v>
      </c>
      <c r="R2" s="3">
        <v>0</v>
      </c>
      <c r="S2" s="3">
        <v>0</v>
      </c>
      <c r="T2" s="3" t="s">
        <v>23</v>
      </c>
      <c r="U2" s="3">
        <v>0</v>
      </c>
      <c r="V2" s="3">
        <v>0</v>
      </c>
      <c r="W2" s="3">
        <v>0</v>
      </c>
      <c r="X2" s="3">
        <v>0</v>
      </c>
      <c r="Y2" s="3">
        <v>1</v>
      </c>
      <c r="Z2" s="3">
        <v>0</v>
      </c>
      <c r="AA2" s="3">
        <v>0</v>
      </c>
      <c r="AB2" s="3">
        <v>0</v>
      </c>
      <c r="AC2" s="3" t="s">
        <v>33</v>
      </c>
      <c r="AD2" s="18" t="s">
        <v>458</v>
      </c>
      <c r="AH2" s="20" t="s">
        <v>30</v>
      </c>
    </row>
    <row r="3" spans="1:34" ht="112">
      <c r="A3" s="3" t="s">
        <v>83</v>
      </c>
      <c r="B3" s="3" t="s">
        <v>84</v>
      </c>
      <c r="C3" s="3" t="s">
        <v>35</v>
      </c>
      <c r="D3" s="3">
        <v>1</v>
      </c>
      <c r="F3" s="3" t="s">
        <v>47</v>
      </c>
      <c r="G3" s="3">
        <v>2002</v>
      </c>
      <c r="H3" s="3" t="s">
        <v>86</v>
      </c>
      <c r="I3" s="3">
        <v>2022</v>
      </c>
      <c r="J3" s="3">
        <v>2022</v>
      </c>
      <c r="K3" s="3">
        <v>48</v>
      </c>
      <c r="L3" s="3">
        <v>2034</v>
      </c>
      <c r="M3" s="3" t="b">
        <v>1</v>
      </c>
      <c r="N3" s="1" t="s">
        <v>87</v>
      </c>
      <c r="O3" s="1" t="s">
        <v>88</v>
      </c>
      <c r="P3" s="3">
        <v>1</v>
      </c>
      <c r="Q3" s="3">
        <v>0</v>
      </c>
      <c r="R3" s="3">
        <v>0</v>
      </c>
      <c r="S3" s="3">
        <v>0</v>
      </c>
      <c r="T3" s="3" t="s">
        <v>89</v>
      </c>
      <c r="U3" s="3">
        <v>0</v>
      </c>
      <c r="V3" s="3">
        <v>0</v>
      </c>
      <c r="W3" s="3">
        <v>0</v>
      </c>
      <c r="X3" s="3">
        <v>0</v>
      </c>
      <c r="Y3" s="3">
        <v>0</v>
      </c>
      <c r="Z3" s="3">
        <v>0</v>
      </c>
      <c r="AA3" s="3">
        <v>0</v>
      </c>
      <c r="AB3" s="3">
        <v>1</v>
      </c>
      <c r="AC3" s="3" t="s">
        <v>51</v>
      </c>
      <c r="AD3" s="18" t="s">
        <v>460</v>
      </c>
      <c r="AH3" s="20" t="s">
        <v>85</v>
      </c>
    </row>
    <row r="4" spans="1:34" ht="55.5" customHeight="1">
      <c r="A4" s="3" t="s">
        <v>83</v>
      </c>
      <c r="B4" s="3" t="s">
        <v>95</v>
      </c>
      <c r="C4" s="3"/>
      <c r="D4" s="3"/>
      <c r="F4" s="3" t="s">
        <v>97</v>
      </c>
      <c r="G4" s="3">
        <v>2007</v>
      </c>
      <c r="H4" s="3" t="s">
        <v>98</v>
      </c>
      <c r="I4" s="3">
        <v>2029</v>
      </c>
      <c r="J4" s="3"/>
      <c r="K4" s="3">
        <v>53</v>
      </c>
      <c r="L4" s="3">
        <v>2034</v>
      </c>
      <c r="M4" s="3" t="b">
        <v>1</v>
      </c>
      <c r="N4" s="1" t="s">
        <v>99</v>
      </c>
      <c r="O4" s="3" t="s">
        <v>100</v>
      </c>
      <c r="P4" s="3">
        <v>1</v>
      </c>
      <c r="Q4" s="3">
        <v>1</v>
      </c>
      <c r="R4" s="3">
        <v>0</v>
      </c>
      <c r="S4" s="3">
        <v>1</v>
      </c>
      <c r="T4" s="3" t="s">
        <v>101</v>
      </c>
      <c r="U4" s="3">
        <v>0</v>
      </c>
      <c r="V4" s="3">
        <v>1</v>
      </c>
      <c r="W4" s="3">
        <v>1</v>
      </c>
      <c r="X4" s="3">
        <v>0</v>
      </c>
      <c r="Y4" s="3">
        <v>1</v>
      </c>
      <c r="Z4" s="3">
        <v>0</v>
      </c>
      <c r="AA4" s="3">
        <v>0</v>
      </c>
      <c r="AB4" s="3">
        <v>0</v>
      </c>
      <c r="AC4" s="3" t="s">
        <v>33</v>
      </c>
      <c r="AD4" s="18" t="s">
        <v>460</v>
      </c>
      <c r="AH4" s="20" t="s">
        <v>96</v>
      </c>
    </row>
    <row r="5" spans="1:34" ht="42" customHeight="1">
      <c r="A5" s="3" t="s">
        <v>182</v>
      </c>
      <c r="B5" s="3" t="s">
        <v>183</v>
      </c>
      <c r="C5" s="3"/>
      <c r="D5" s="3"/>
      <c r="F5" s="3" t="s">
        <v>47</v>
      </c>
      <c r="G5" s="3">
        <v>2008</v>
      </c>
      <c r="H5" s="3">
        <v>2020</v>
      </c>
      <c r="I5" s="3">
        <v>2020</v>
      </c>
      <c r="J5" s="3"/>
      <c r="K5" s="3"/>
      <c r="L5" s="3"/>
      <c r="M5" s="3"/>
      <c r="N5" s="1" t="s">
        <v>184</v>
      </c>
      <c r="O5" s="3" t="s">
        <v>14</v>
      </c>
      <c r="P5" s="3">
        <v>1</v>
      </c>
      <c r="Q5" s="3">
        <v>0</v>
      </c>
      <c r="R5" s="3">
        <v>0</v>
      </c>
      <c r="S5" s="3">
        <v>0</v>
      </c>
      <c r="T5" s="3" t="s">
        <v>23</v>
      </c>
      <c r="U5" s="3">
        <v>0</v>
      </c>
      <c r="V5" s="3">
        <v>0</v>
      </c>
      <c r="W5" s="3">
        <v>0</v>
      </c>
      <c r="X5" s="3">
        <v>0</v>
      </c>
      <c r="Y5" s="3">
        <v>1</v>
      </c>
      <c r="Z5" s="3">
        <v>0</v>
      </c>
      <c r="AA5" s="3">
        <v>0</v>
      </c>
      <c r="AB5" s="3">
        <v>0</v>
      </c>
      <c r="AC5" s="3" t="s">
        <v>33</v>
      </c>
      <c r="AD5" s="18" t="s">
        <v>460</v>
      </c>
      <c r="AH5" s="20" t="s">
        <v>30</v>
      </c>
    </row>
    <row r="6" spans="1:34" ht="252" customHeight="1">
      <c r="A6" s="3" t="s">
        <v>201</v>
      </c>
      <c r="B6" s="3" t="s">
        <v>202</v>
      </c>
      <c r="C6" s="3" t="s">
        <v>203</v>
      </c>
      <c r="D6" s="3">
        <v>2</v>
      </c>
      <c r="F6" s="3" t="s">
        <v>97</v>
      </c>
      <c r="G6" s="3">
        <v>2009</v>
      </c>
      <c r="H6" s="3">
        <v>2019</v>
      </c>
      <c r="I6" s="3">
        <v>2019</v>
      </c>
      <c r="J6" s="3"/>
      <c r="K6" s="3"/>
      <c r="L6" s="3"/>
      <c r="M6" s="3"/>
      <c r="N6" s="1" t="s">
        <v>204</v>
      </c>
      <c r="O6" s="3" t="s">
        <v>178</v>
      </c>
      <c r="P6" s="3">
        <v>1</v>
      </c>
      <c r="Q6" s="3">
        <v>0</v>
      </c>
      <c r="R6" s="3">
        <v>1</v>
      </c>
      <c r="S6" s="3">
        <v>0</v>
      </c>
      <c r="T6" s="3" t="s">
        <v>205</v>
      </c>
      <c r="U6" s="3">
        <v>0</v>
      </c>
      <c r="V6" s="3">
        <v>0</v>
      </c>
      <c r="W6" s="3">
        <v>1</v>
      </c>
      <c r="X6" s="3">
        <v>0</v>
      </c>
      <c r="Y6" s="3">
        <v>1</v>
      </c>
      <c r="Z6" s="3">
        <v>0</v>
      </c>
      <c r="AA6" s="3">
        <v>0</v>
      </c>
      <c r="AB6" s="3">
        <v>0</v>
      </c>
      <c r="AC6" s="3" t="s">
        <v>33</v>
      </c>
      <c r="AD6" s="18" t="s">
        <v>460</v>
      </c>
      <c r="AH6" s="20" t="s">
        <v>30</v>
      </c>
    </row>
    <row r="7" spans="1:34" ht="126">
      <c r="A7" s="3" t="s">
        <v>233</v>
      </c>
      <c r="B7" s="3" t="s">
        <v>234</v>
      </c>
      <c r="C7" s="3"/>
      <c r="D7" s="3"/>
      <c r="F7" s="3" t="s">
        <v>47</v>
      </c>
      <c r="G7" s="3">
        <v>2006</v>
      </c>
      <c r="H7" s="3">
        <v>2029</v>
      </c>
      <c r="I7" s="3">
        <v>2029</v>
      </c>
      <c r="J7" s="3"/>
      <c r="K7" s="3">
        <v>58</v>
      </c>
      <c r="L7" s="3">
        <v>2028</v>
      </c>
      <c r="M7" s="3" t="b">
        <v>0</v>
      </c>
      <c r="N7" s="1" t="s">
        <v>236</v>
      </c>
      <c r="O7" s="3" t="s">
        <v>237</v>
      </c>
      <c r="P7" s="3">
        <v>1</v>
      </c>
      <c r="Q7" s="3">
        <v>1</v>
      </c>
      <c r="R7" s="3">
        <v>0</v>
      </c>
      <c r="S7" s="3">
        <v>1</v>
      </c>
      <c r="T7" s="3" t="s">
        <v>238</v>
      </c>
      <c r="U7" s="3">
        <v>0</v>
      </c>
      <c r="V7" s="3">
        <v>1</v>
      </c>
      <c r="W7" s="3">
        <v>1</v>
      </c>
      <c r="X7" s="3">
        <v>0</v>
      </c>
      <c r="Y7" s="3">
        <v>1</v>
      </c>
      <c r="Z7" s="3">
        <v>0</v>
      </c>
      <c r="AA7" s="3">
        <v>0</v>
      </c>
      <c r="AB7" s="3">
        <v>0</v>
      </c>
      <c r="AC7" s="3" t="s">
        <v>33</v>
      </c>
      <c r="AD7" s="18" t="s">
        <v>460</v>
      </c>
      <c r="AH7" s="20" t="s">
        <v>235</v>
      </c>
    </row>
    <row r="8" spans="1:34" ht="112">
      <c r="A8" s="3" t="s">
        <v>233</v>
      </c>
      <c r="B8" s="3" t="s">
        <v>241</v>
      </c>
      <c r="C8" s="3"/>
      <c r="D8" s="3"/>
      <c r="F8" s="3" t="s">
        <v>47</v>
      </c>
      <c r="G8" s="3">
        <v>2000</v>
      </c>
      <c r="H8" s="3" t="s">
        <v>243</v>
      </c>
      <c r="I8" s="3">
        <v>2059</v>
      </c>
      <c r="J8" s="3"/>
      <c r="K8" s="3">
        <v>52</v>
      </c>
      <c r="L8" s="3">
        <v>2028</v>
      </c>
      <c r="M8" s="3" t="b">
        <v>0</v>
      </c>
      <c r="N8" s="1" t="s">
        <v>244</v>
      </c>
      <c r="O8" s="3" t="s">
        <v>245</v>
      </c>
      <c r="P8" s="3">
        <v>1</v>
      </c>
      <c r="Q8" s="3">
        <v>1</v>
      </c>
      <c r="R8" s="3">
        <v>0</v>
      </c>
      <c r="S8" s="3">
        <v>1</v>
      </c>
      <c r="T8" s="3" t="s">
        <v>238</v>
      </c>
      <c r="U8" s="3">
        <v>0</v>
      </c>
      <c r="V8" s="3">
        <v>1</v>
      </c>
      <c r="W8" s="3">
        <v>1</v>
      </c>
      <c r="X8" s="3">
        <v>0</v>
      </c>
      <c r="Y8" s="3">
        <v>1</v>
      </c>
      <c r="Z8" s="3">
        <v>0</v>
      </c>
      <c r="AA8" s="3">
        <v>0</v>
      </c>
      <c r="AB8" s="3">
        <v>0</v>
      </c>
      <c r="AC8" s="3" t="s">
        <v>33</v>
      </c>
      <c r="AD8" s="18" t="s">
        <v>460</v>
      </c>
      <c r="AH8" s="20" t="s">
        <v>242</v>
      </c>
    </row>
    <row r="9" spans="1:34" ht="223.5" customHeight="1">
      <c r="A9" s="3" t="s">
        <v>318</v>
      </c>
      <c r="B9" s="3" t="s">
        <v>319</v>
      </c>
      <c r="C9" s="3" t="s">
        <v>35</v>
      </c>
      <c r="D9" s="3">
        <v>2</v>
      </c>
      <c r="F9" s="3" t="s">
        <v>31</v>
      </c>
      <c r="G9" s="3">
        <v>2001</v>
      </c>
      <c r="H9" s="3" t="s">
        <v>320</v>
      </c>
      <c r="I9" s="3">
        <v>2013</v>
      </c>
      <c r="J9" s="3"/>
      <c r="K9" s="3"/>
      <c r="L9" s="3"/>
      <c r="M9" s="3"/>
      <c r="N9" s="1" t="s">
        <v>321</v>
      </c>
      <c r="O9" s="3" t="s">
        <v>14</v>
      </c>
      <c r="P9" s="3">
        <v>1</v>
      </c>
      <c r="Q9" s="3">
        <v>0</v>
      </c>
      <c r="R9" s="3">
        <v>0</v>
      </c>
      <c r="S9" s="3">
        <v>0</v>
      </c>
      <c r="T9" s="3" t="s">
        <v>322</v>
      </c>
      <c r="U9" s="3">
        <v>0</v>
      </c>
      <c r="V9" s="3">
        <v>0</v>
      </c>
      <c r="W9" s="3">
        <v>0</v>
      </c>
      <c r="X9" s="3">
        <v>0</v>
      </c>
      <c r="Y9" s="3">
        <v>1</v>
      </c>
      <c r="Z9" s="3">
        <v>0</v>
      </c>
      <c r="AA9" s="3">
        <v>0</v>
      </c>
      <c r="AB9" s="3">
        <v>0</v>
      </c>
      <c r="AC9" s="3" t="s">
        <v>33</v>
      </c>
      <c r="AD9" s="18" t="s">
        <v>460</v>
      </c>
      <c r="AH9" s="20" t="s">
        <v>30</v>
      </c>
    </row>
    <row r="10" spans="1:34" ht="27.75" customHeight="1">
      <c r="A10" s="3" t="s">
        <v>318</v>
      </c>
      <c r="B10" s="3" t="s">
        <v>319</v>
      </c>
      <c r="C10" s="3" t="s">
        <v>35</v>
      </c>
      <c r="D10" s="3">
        <v>2</v>
      </c>
      <c r="F10" s="3" t="s">
        <v>323</v>
      </c>
      <c r="G10" s="3">
        <v>1996</v>
      </c>
      <c r="H10" s="3" t="s">
        <v>324</v>
      </c>
      <c r="I10" s="3">
        <v>2025</v>
      </c>
      <c r="J10" s="3"/>
      <c r="K10" s="3"/>
      <c r="L10" s="3"/>
      <c r="M10" s="3"/>
      <c r="N10" s="3"/>
      <c r="O10" s="3" t="s">
        <v>14</v>
      </c>
      <c r="P10" s="3">
        <v>1</v>
      </c>
      <c r="Q10" s="3">
        <v>0</v>
      </c>
      <c r="R10" s="3">
        <v>0</v>
      </c>
      <c r="S10" s="3">
        <v>0</v>
      </c>
      <c r="T10" s="3" t="s">
        <v>325</v>
      </c>
      <c r="U10" s="3">
        <v>0</v>
      </c>
      <c r="V10" s="3">
        <v>0</v>
      </c>
      <c r="W10" s="3">
        <v>0</v>
      </c>
      <c r="X10" s="3">
        <v>0</v>
      </c>
      <c r="Y10" s="3">
        <v>1</v>
      </c>
      <c r="Z10" s="3">
        <v>0</v>
      </c>
      <c r="AA10" s="3">
        <v>0</v>
      </c>
      <c r="AB10" s="3">
        <v>0</v>
      </c>
      <c r="AC10" s="3" t="s">
        <v>33</v>
      </c>
      <c r="AD10" s="18" t="s">
        <v>460</v>
      </c>
      <c r="AH10" s="20" t="s">
        <v>30</v>
      </c>
    </row>
    <row r="11" spans="1:34" ht="55.5" customHeight="1">
      <c r="A11" s="3" t="s">
        <v>326</v>
      </c>
      <c r="B11" s="3" t="s">
        <v>327</v>
      </c>
      <c r="C11" s="3" t="s">
        <v>35</v>
      </c>
      <c r="D11" s="3">
        <v>0</v>
      </c>
      <c r="F11" s="3" t="s">
        <v>328</v>
      </c>
      <c r="G11" s="3">
        <v>2007</v>
      </c>
      <c r="H11" s="3" t="s">
        <v>329</v>
      </c>
      <c r="I11" s="3">
        <v>2082</v>
      </c>
      <c r="J11" s="3"/>
      <c r="K11" s="3">
        <v>35</v>
      </c>
      <c r="L11" s="3">
        <v>2052</v>
      </c>
      <c r="M11" s="3" t="b">
        <v>0</v>
      </c>
      <c r="N11" s="1" t="s">
        <v>330</v>
      </c>
      <c r="O11" s="3" t="s">
        <v>331</v>
      </c>
      <c r="P11" s="3">
        <v>1</v>
      </c>
      <c r="Q11" s="3">
        <v>0</v>
      </c>
      <c r="R11" s="3">
        <v>1</v>
      </c>
      <c r="S11" s="3">
        <v>1</v>
      </c>
      <c r="T11" s="3" t="s">
        <v>332</v>
      </c>
      <c r="U11" s="3">
        <v>0</v>
      </c>
      <c r="V11" s="3">
        <v>0</v>
      </c>
      <c r="W11" s="3">
        <v>0</v>
      </c>
      <c r="X11" s="3">
        <v>0</v>
      </c>
      <c r="Y11" s="3">
        <v>1</v>
      </c>
      <c r="Z11" s="3">
        <v>0</v>
      </c>
      <c r="AA11" s="3">
        <v>0</v>
      </c>
      <c r="AB11" s="3">
        <v>0</v>
      </c>
      <c r="AC11" s="3" t="s">
        <v>33</v>
      </c>
      <c r="AD11" s="18" t="s">
        <v>460</v>
      </c>
      <c r="AH11" s="20" t="s">
        <v>85</v>
      </c>
    </row>
    <row r="12" spans="1:34" ht="84">
      <c r="A12" s="3" t="s">
        <v>341</v>
      </c>
      <c r="B12" s="3" t="s">
        <v>342</v>
      </c>
      <c r="C12" s="3"/>
      <c r="D12" s="3"/>
      <c r="F12" s="3" t="s">
        <v>42</v>
      </c>
      <c r="G12" s="3">
        <v>2006</v>
      </c>
      <c r="H12" s="3" t="s">
        <v>343</v>
      </c>
      <c r="I12" s="3">
        <v>2016</v>
      </c>
      <c r="J12" s="3"/>
      <c r="K12" s="3"/>
      <c r="L12" s="3"/>
      <c r="M12" s="3"/>
      <c r="N12" s="1" t="s">
        <v>344</v>
      </c>
      <c r="O12" s="3" t="s">
        <v>14</v>
      </c>
      <c r="P12" s="3">
        <v>1</v>
      </c>
      <c r="Q12" s="3">
        <v>0</v>
      </c>
      <c r="R12" s="3">
        <v>0</v>
      </c>
      <c r="S12" s="3">
        <v>0</v>
      </c>
      <c r="T12" s="3" t="s">
        <v>345</v>
      </c>
      <c r="U12" s="3">
        <v>0</v>
      </c>
      <c r="V12" s="3">
        <v>0</v>
      </c>
      <c r="W12" s="3">
        <v>0</v>
      </c>
      <c r="X12" s="3">
        <v>0</v>
      </c>
      <c r="Y12" s="3">
        <v>1</v>
      </c>
      <c r="Z12" s="3">
        <v>0</v>
      </c>
      <c r="AA12" s="3">
        <v>0</v>
      </c>
      <c r="AB12" s="3">
        <v>0</v>
      </c>
      <c r="AC12" s="3" t="s">
        <v>33</v>
      </c>
      <c r="AD12" s="18" t="s">
        <v>460</v>
      </c>
      <c r="AH12" s="20" t="s">
        <v>30</v>
      </c>
    </row>
    <row r="13" spans="1:34" ht="117" customHeight="1">
      <c r="A13" s="3" t="s">
        <v>387</v>
      </c>
      <c r="B13" s="3" t="s">
        <v>388</v>
      </c>
      <c r="C13" s="3" t="s">
        <v>41</v>
      </c>
      <c r="D13" s="3"/>
      <c r="F13" s="3" t="s">
        <v>42</v>
      </c>
      <c r="G13" s="3">
        <v>2009</v>
      </c>
      <c r="H13" s="5" t="s">
        <v>389</v>
      </c>
      <c r="I13" s="3">
        <v>2065</v>
      </c>
      <c r="J13" s="3"/>
      <c r="K13" s="3"/>
      <c r="L13" s="3"/>
      <c r="M13" s="3"/>
      <c r="N13" s="1" t="s">
        <v>390</v>
      </c>
      <c r="O13" s="3" t="s">
        <v>14</v>
      </c>
      <c r="P13" s="3">
        <v>1</v>
      </c>
      <c r="Q13" s="3">
        <v>0</v>
      </c>
      <c r="R13" s="3">
        <v>0</v>
      </c>
      <c r="S13" s="3">
        <v>0</v>
      </c>
      <c r="T13" s="3" t="s">
        <v>391</v>
      </c>
      <c r="U13" s="3">
        <v>0</v>
      </c>
      <c r="V13" s="3">
        <v>1</v>
      </c>
      <c r="W13" s="3">
        <v>0</v>
      </c>
      <c r="X13" s="3">
        <v>1</v>
      </c>
      <c r="Y13" s="3">
        <v>1</v>
      </c>
      <c r="Z13" s="3">
        <v>0</v>
      </c>
      <c r="AA13" s="3">
        <v>0</v>
      </c>
      <c r="AB13" s="3">
        <v>0</v>
      </c>
      <c r="AC13" s="3" t="s">
        <v>33</v>
      </c>
      <c r="AD13" s="18" t="s">
        <v>460</v>
      </c>
      <c r="AH13" s="21" t="s">
        <v>639</v>
      </c>
    </row>
    <row r="14" spans="1:34" ht="210" customHeight="1">
      <c r="A14" s="3" t="s">
        <v>396</v>
      </c>
      <c r="B14" s="3" t="s">
        <v>397</v>
      </c>
      <c r="C14" s="3" t="s">
        <v>261</v>
      </c>
      <c r="D14" s="3">
        <v>1</v>
      </c>
      <c r="F14" s="3" t="s">
        <v>31</v>
      </c>
      <c r="G14" s="3">
        <v>1950</v>
      </c>
      <c r="H14" s="3" t="s">
        <v>398</v>
      </c>
      <c r="I14" s="3">
        <v>2000</v>
      </c>
      <c r="J14" s="3" t="s">
        <v>399</v>
      </c>
      <c r="K14" s="3">
        <v>38</v>
      </c>
      <c r="L14" s="3">
        <v>1992</v>
      </c>
      <c r="M14" s="3" t="b">
        <v>0</v>
      </c>
      <c r="N14" s="1" t="s">
        <v>400</v>
      </c>
      <c r="O14" s="3" t="s">
        <v>14</v>
      </c>
      <c r="P14" s="3">
        <v>1</v>
      </c>
      <c r="Q14" s="3">
        <v>0</v>
      </c>
      <c r="R14" s="3">
        <v>0</v>
      </c>
      <c r="S14" s="3">
        <v>0</v>
      </c>
      <c r="T14" s="3" t="s">
        <v>401</v>
      </c>
      <c r="U14" s="3">
        <v>0</v>
      </c>
      <c r="V14" s="3">
        <v>0</v>
      </c>
      <c r="W14" s="3">
        <v>0</v>
      </c>
      <c r="X14" s="3">
        <v>0</v>
      </c>
      <c r="Y14" s="3">
        <v>1</v>
      </c>
      <c r="Z14" s="3">
        <v>0</v>
      </c>
      <c r="AA14" s="3">
        <v>0</v>
      </c>
      <c r="AB14" s="3">
        <v>0</v>
      </c>
      <c r="AC14" s="3" t="s">
        <v>33</v>
      </c>
      <c r="AD14" s="18" t="s">
        <v>461</v>
      </c>
      <c r="AH14" s="20" t="s">
        <v>85</v>
      </c>
    </row>
    <row r="15" spans="1:34" ht="408.75" customHeight="1">
      <c r="A15" s="3" t="s">
        <v>402</v>
      </c>
      <c r="B15" s="3" t="s">
        <v>403</v>
      </c>
      <c r="C15" s="3" t="s">
        <v>41</v>
      </c>
      <c r="D15" s="3"/>
      <c r="F15" s="3" t="s">
        <v>404</v>
      </c>
      <c r="G15" s="3">
        <v>2003</v>
      </c>
      <c r="H15" s="3" t="s">
        <v>405</v>
      </c>
      <c r="I15" s="3">
        <v>2017</v>
      </c>
      <c r="J15" s="3"/>
      <c r="K15" s="3">
        <v>59</v>
      </c>
      <c r="L15" s="3">
        <v>2024</v>
      </c>
      <c r="M15" s="3" t="b">
        <v>1</v>
      </c>
      <c r="N15" s="1" t="s">
        <v>406</v>
      </c>
      <c r="O15" s="3" t="s">
        <v>14</v>
      </c>
      <c r="P15" s="3">
        <v>1</v>
      </c>
      <c r="Q15" s="3">
        <v>0</v>
      </c>
      <c r="R15" s="3">
        <v>0</v>
      </c>
      <c r="S15" s="3">
        <v>0</v>
      </c>
      <c r="T15" s="3" t="s">
        <v>407</v>
      </c>
      <c r="U15" s="3">
        <v>0</v>
      </c>
      <c r="V15" s="3">
        <v>0</v>
      </c>
      <c r="W15" s="3">
        <v>0</v>
      </c>
      <c r="X15" s="3">
        <v>0</v>
      </c>
      <c r="Y15" s="3">
        <v>0</v>
      </c>
      <c r="Z15" s="3">
        <v>0</v>
      </c>
      <c r="AA15" s="3">
        <v>1</v>
      </c>
      <c r="AB15" s="3">
        <v>0</v>
      </c>
      <c r="AC15" s="3" t="s">
        <v>33</v>
      </c>
      <c r="AD15" s="18" t="s">
        <v>460</v>
      </c>
      <c r="AH15" s="20" t="s">
        <v>235</v>
      </c>
    </row>
    <row r="17" spans="1:34" ht="266">
      <c r="A17" s="3" t="s">
        <v>408</v>
      </c>
      <c r="B17" s="3" t="s">
        <v>409</v>
      </c>
      <c r="C17" s="3" t="s">
        <v>41</v>
      </c>
      <c r="D17" s="3">
        <v>2</v>
      </c>
      <c r="F17" s="3" t="s">
        <v>42</v>
      </c>
      <c r="G17" s="3">
        <v>2008</v>
      </c>
      <c r="H17" s="3">
        <v>2030</v>
      </c>
      <c r="I17" s="3">
        <v>2030</v>
      </c>
      <c r="J17" s="3"/>
      <c r="K17" s="3"/>
      <c r="L17" s="3"/>
      <c r="M17" s="3"/>
      <c r="N17" s="1" t="s">
        <v>410</v>
      </c>
      <c r="O17" s="3" t="s">
        <v>411</v>
      </c>
      <c r="P17" s="3">
        <v>1</v>
      </c>
      <c r="Q17" s="3">
        <v>1</v>
      </c>
      <c r="R17" s="3">
        <v>1</v>
      </c>
      <c r="S17" s="3">
        <v>0</v>
      </c>
      <c r="T17" s="3" t="s">
        <v>412</v>
      </c>
      <c r="U17" s="3">
        <v>0</v>
      </c>
      <c r="V17" s="3">
        <v>1</v>
      </c>
      <c r="W17" s="3">
        <v>1</v>
      </c>
      <c r="X17" s="3">
        <v>1</v>
      </c>
      <c r="Y17" s="3">
        <v>0</v>
      </c>
      <c r="Z17" s="3">
        <v>0</v>
      </c>
      <c r="AA17" s="3">
        <v>0</v>
      </c>
      <c r="AB17" s="3">
        <v>0</v>
      </c>
      <c r="AC17" s="3" t="s">
        <v>33</v>
      </c>
      <c r="AD17" s="18" t="s">
        <v>460</v>
      </c>
      <c r="AH17" s="20" t="s">
        <v>235</v>
      </c>
    </row>
    <row r="18" spans="1:34" ht="98">
      <c r="A18" s="3" t="s">
        <v>233</v>
      </c>
      <c r="B18" s="3" t="s">
        <v>246</v>
      </c>
      <c r="C18" s="3" t="s">
        <v>41</v>
      </c>
      <c r="D18" s="3">
        <v>2</v>
      </c>
      <c r="F18" s="3" t="s">
        <v>42</v>
      </c>
      <c r="G18" s="3">
        <v>2010</v>
      </c>
      <c r="H18" s="3" t="s">
        <v>247</v>
      </c>
      <c r="I18" s="3">
        <v>2029</v>
      </c>
      <c r="J18" s="3"/>
      <c r="K18" s="3">
        <v>62</v>
      </c>
      <c r="L18" s="3">
        <v>2028</v>
      </c>
      <c r="M18" s="3" t="b">
        <v>0</v>
      </c>
      <c r="N18" s="1" t="s">
        <v>248</v>
      </c>
      <c r="O18" s="3" t="s">
        <v>14</v>
      </c>
      <c r="P18" s="3">
        <v>1</v>
      </c>
      <c r="Q18" s="3">
        <v>0</v>
      </c>
      <c r="R18" s="3">
        <v>0</v>
      </c>
      <c r="S18" s="3">
        <v>0</v>
      </c>
      <c r="T18" s="3" t="s">
        <v>25</v>
      </c>
      <c r="U18" s="3">
        <v>0</v>
      </c>
      <c r="V18" s="3">
        <v>0</v>
      </c>
      <c r="W18" s="3">
        <v>0</v>
      </c>
      <c r="X18" s="3">
        <v>0</v>
      </c>
      <c r="Y18" s="3">
        <v>0</v>
      </c>
      <c r="Z18" s="3">
        <v>0</v>
      </c>
      <c r="AA18" s="3">
        <v>1</v>
      </c>
      <c r="AB18" s="3">
        <v>0</v>
      </c>
      <c r="AC18" s="3" t="s">
        <v>33</v>
      </c>
      <c r="AH18" s="20"/>
    </row>
    <row r="19" spans="1:34" ht="42">
      <c r="A19" s="3" t="s">
        <v>120</v>
      </c>
      <c r="B19" s="3" t="s">
        <v>121</v>
      </c>
      <c r="C19" s="3" t="s">
        <v>35</v>
      </c>
      <c r="D19" s="3"/>
      <c r="F19" s="3" t="s">
        <v>36</v>
      </c>
      <c r="G19" s="3">
        <v>1998</v>
      </c>
      <c r="H19" s="3" t="s">
        <v>123</v>
      </c>
      <c r="I19" s="3">
        <v>2201</v>
      </c>
      <c r="J19" s="3"/>
      <c r="K19" s="3">
        <v>61</v>
      </c>
      <c r="L19" s="3">
        <v>2017</v>
      </c>
      <c r="M19" s="3" t="b">
        <v>0</v>
      </c>
      <c r="N19" s="1" t="s">
        <v>124</v>
      </c>
      <c r="O19" s="3" t="s">
        <v>14</v>
      </c>
      <c r="P19" s="3">
        <v>1</v>
      </c>
      <c r="Q19" s="3">
        <v>0</v>
      </c>
      <c r="R19" s="3">
        <v>0</v>
      </c>
      <c r="S19" s="3">
        <v>0</v>
      </c>
      <c r="T19" s="3" t="s">
        <v>23</v>
      </c>
      <c r="U19" s="3">
        <v>0</v>
      </c>
      <c r="V19" s="3">
        <v>0</v>
      </c>
      <c r="W19" s="3">
        <v>0</v>
      </c>
      <c r="X19" s="3">
        <v>0</v>
      </c>
      <c r="Y19" s="3">
        <v>1</v>
      </c>
      <c r="Z19" s="3">
        <v>0</v>
      </c>
      <c r="AA19" s="3">
        <v>0</v>
      </c>
      <c r="AB19" s="3">
        <v>0</v>
      </c>
      <c r="AC19" s="3" t="s">
        <v>33</v>
      </c>
      <c r="AD19" s="18" t="s">
        <v>460</v>
      </c>
      <c r="AH19" s="20" t="s">
        <v>122</v>
      </c>
    </row>
    <row r="20" spans="1:34" ht="168" customHeight="1">
      <c r="A20" s="3" t="s">
        <v>439</v>
      </c>
      <c r="B20" s="3" t="s">
        <v>440</v>
      </c>
      <c r="C20" s="3"/>
      <c r="D20" s="3"/>
      <c r="F20" s="3" t="s">
        <v>442</v>
      </c>
      <c r="G20" s="3">
        <v>1973</v>
      </c>
      <c r="H20" s="1" t="s">
        <v>443</v>
      </c>
      <c r="I20" s="3">
        <v>2023</v>
      </c>
      <c r="J20" s="3"/>
      <c r="K20" s="3"/>
      <c r="L20" s="3"/>
      <c r="M20" s="3"/>
      <c r="N20" s="1" t="s">
        <v>444</v>
      </c>
      <c r="O20" s="3" t="s">
        <v>14</v>
      </c>
      <c r="P20" s="3">
        <v>1</v>
      </c>
      <c r="Q20" s="3">
        <v>0</v>
      </c>
      <c r="R20" s="3">
        <v>0</v>
      </c>
      <c r="S20" s="3">
        <v>0</v>
      </c>
      <c r="T20" s="3" t="s">
        <v>445</v>
      </c>
      <c r="U20" s="3">
        <v>0</v>
      </c>
      <c r="V20" s="3">
        <v>0</v>
      </c>
      <c r="W20" s="3">
        <v>0</v>
      </c>
      <c r="X20" s="3">
        <v>0</v>
      </c>
      <c r="Y20" s="3">
        <v>1</v>
      </c>
      <c r="Z20" s="3">
        <v>0</v>
      </c>
      <c r="AA20" s="3">
        <v>0</v>
      </c>
      <c r="AB20" s="3">
        <v>0</v>
      </c>
      <c r="AC20" s="3" t="s">
        <v>33</v>
      </c>
      <c r="AH20" s="20" t="s">
        <v>441</v>
      </c>
    </row>
    <row r="21" spans="1:34" ht="73">
      <c r="A21" s="3" t="s">
        <v>106</v>
      </c>
      <c r="B21" s="5" t="s">
        <v>107</v>
      </c>
      <c r="C21" s="3" t="s">
        <v>103</v>
      </c>
      <c r="D21" s="3">
        <v>2</v>
      </c>
      <c r="F21" s="3" t="s">
        <v>109</v>
      </c>
      <c r="G21" s="3">
        <v>2008</v>
      </c>
      <c r="H21" s="3" t="s">
        <v>110</v>
      </c>
      <c r="I21" s="3">
        <v>2042</v>
      </c>
      <c r="J21" s="3"/>
      <c r="K21" s="3"/>
      <c r="L21" s="3"/>
      <c r="M21" s="3"/>
      <c r="N21" s="1" t="s">
        <v>111</v>
      </c>
      <c r="O21" s="3" t="s">
        <v>14</v>
      </c>
      <c r="P21" s="3">
        <v>1</v>
      </c>
      <c r="Q21" s="3">
        <v>0</v>
      </c>
      <c r="R21" s="3">
        <v>0</v>
      </c>
      <c r="S21" s="3">
        <v>0</v>
      </c>
      <c r="T21" s="3" t="s">
        <v>112</v>
      </c>
      <c r="U21" s="3">
        <v>0</v>
      </c>
      <c r="V21" s="3">
        <v>0</v>
      </c>
      <c r="W21" s="3">
        <v>0</v>
      </c>
      <c r="X21" s="3">
        <v>0</v>
      </c>
      <c r="Y21" s="3">
        <v>1</v>
      </c>
      <c r="Z21" s="3">
        <v>0</v>
      </c>
      <c r="AA21" s="3">
        <v>0</v>
      </c>
      <c r="AB21" s="3">
        <v>0</v>
      </c>
      <c r="AC21" s="3" t="s">
        <v>33</v>
      </c>
      <c r="AD21" s="18" t="s">
        <v>471</v>
      </c>
      <c r="AH21" s="21" t="s">
        <v>108</v>
      </c>
    </row>
    <row r="22" spans="1:34" ht="27.75" customHeight="1">
      <c r="A22" s="3" t="s">
        <v>164</v>
      </c>
      <c r="B22" s="3" t="s">
        <v>107</v>
      </c>
      <c r="C22" s="3" t="s">
        <v>103</v>
      </c>
      <c r="D22" s="3">
        <v>2</v>
      </c>
      <c r="F22" s="3" t="s">
        <v>109</v>
      </c>
      <c r="G22" s="3">
        <v>2008</v>
      </c>
      <c r="H22" s="3" t="s">
        <v>110</v>
      </c>
      <c r="I22" s="3">
        <v>2042</v>
      </c>
      <c r="J22" s="3"/>
      <c r="K22" s="3">
        <v>49</v>
      </c>
      <c r="L22" s="3">
        <v>2039</v>
      </c>
      <c r="M22" s="3" t="b">
        <v>0</v>
      </c>
      <c r="N22" s="1" t="s">
        <v>111</v>
      </c>
      <c r="O22" s="3" t="s">
        <v>14</v>
      </c>
      <c r="P22" s="3">
        <v>1</v>
      </c>
      <c r="Q22" s="3">
        <v>0</v>
      </c>
      <c r="R22" s="3">
        <v>0</v>
      </c>
      <c r="S22" s="3">
        <v>0</v>
      </c>
      <c r="T22" s="3" t="s">
        <v>165</v>
      </c>
      <c r="U22" s="3">
        <v>0</v>
      </c>
      <c r="V22" s="3">
        <v>0</v>
      </c>
      <c r="W22" s="3">
        <v>0</v>
      </c>
      <c r="X22" s="3">
        <v>0</v>
      </c>
      <c r="Y22" s="3">
        <v>1</v>
      </c>
      <c r="Z22" s="3">
        <v>0</v>
      </c>
      <c r="AA22" s="3">
        <v>0</v>
      </c>
      <c r="AB22" s="3">
        <v>0</v>
      </c>
      <c r="AC22" s="3" t="s">
        <v>33</v>
      </c>
      <c r="AD22" s="18" t="s">
        <v>471</v>
      </c>
      <c r="AH22" s="20" t="s">
        <v>108</v>
      </c>
    </row>
    <row r="23" spans="1:34" ht="73">
      <c r="A23" s="3" t="s">
        <v>180</v>
      </c>
      <c r="B23" s="3" t="s">
        <v>107</v>
      </c>
      <c r="C23" s="3" t="s">
        <v>103</v>
      </c>
      <c r="D23" s="3">
        <v>2</v>
      </c>
      <c r="F23" s="3" t="s">
        <v>109</v>
      </c>
      <c r="G23" s="3">
        <v>2008</v>
      </c>
      <c r="H23" s="3" t="s">
        <v>110</v>
      </c>
      <c r="I23" s="3">
        <v>2042</v>
      </c>
      <c r="J23" s="3"/>
      <c r="K23" s="3"/>
      <c r="L23" s="3"/>
      <c r="M23" s="3"/>
      <c r="N23" s="1" t="s">
        <v>111</v>
      </c>
      <c r="O23" s="3" t="s">
        <v>14</v>
      </c>
      <c r="P23" s="3">
        <v>1</v>
      </c>
      <c r="Q23" s="3">
        <v>0</v>
      </c>
      <c r="R23" s="3">
        <v>0</v>
      </c>
      <c r="S23" s="3">
        <v>0</v>
      </c>
      <c r="T23" s="3" t="s">
        <v>181</v>
      </c>
      <c r="U23" s="3">
        <v>0</v>
      </c>
      <c r="V23" s="3">
        <v>0</v>
      </c>
      <c r="W23" s="3">
        <v>0</v>
      </c>
      <c r="X23" s="3">
        <v>0</v>
      </c>
      <c r="Y23" s="3">
        <v>0</v>
      </c>
      <c r="Z23" s="3">
        <v>1</v>
      </c>
      <c r="AA23" s="3">
        <v>0</v>
      </c>
      <c r="AB23" s="3">
        <v>0</v>
      </c>
      <c r="AC23" s="3" t="s">
        <v>33</v>
      </c>
      <c r="AD23" s="18" t="s">
        <v>471</v>
      </c>
      <c r="AH23" s="20" t="s">
        <v>108</v>
      </c>
    </row>
    <row r="24" spans="1:34" ht="80" customHeight="1">
      <c r="A24" s="3" t="s">
        <v>65</v>
      </c>
      <c r="B24" s="3" t="s">
        <v>66</v>
      </c>
      <c r="C24" s="3" t="s">
        <v>41</v>
      </c>
      <c r="D24" s="3">
        <v>1</v>
      </c>
      <c r="F24" s="3" t="s">
        <v>31</v>
      </c>
      <c r="G24" s="3">
        <v>1998</v>
      </c>
      <c r="H24" s="3" t="s">
        <v>68</v>
      </c>
      <c r="I24" s="3">
        <v>2029</v>
      </c>
      <c r="J24" s="3"/>
      <c r="K24" s="3"/>
      <c r="L24" s="3">
        <v>25</v>
      </c>
      <c r="M24" s="3">
        <v>2053</v>
      </c>
      <c r="N24" s="3" t="b">
        <v>1</v>
      </c>
      <c r="O24" s="1" t="s">
        <v>69</v>
      </c>
      <c r="P24" s="3" t="s">
        <v>70</v>
      </c>
      <c r="Q24" s="3">
        <v>1</v>
      </c>
      <c r="R24" s="3">
        <v>1</v>
      </c>
      <c r="S24" s="3">
        <v>0</v>
      </c>
      <c r="T24" s="3">
        <v>0</v>
      </c>
      <c r="U24" s="3" t="s">
        <v>71</v>
      </c>
      <c r="V24" s="3">
        <v>0</v>
      </c>
      <c r="W24" s="3">
        <v>1</v>
      </c>
      <c r="X24" s="3">
        <v>1</v>
      </c>
      <c r="Y24" s="3">
        <v>0</v>
      </c>
      <c r="Z24" s="3">
        <v>1</v>
      </c>
      <c r="AA24" s="3">
        <v>0</v>
      </c>
      <c r="AB24" s="3">
        <v>0</v>
      </c>
      <c r="AC24" s="3">
        <v>0</v>
      </c>
      <c r="AE24" s="21" t="s">
        <v>475</v>
      </c>
      <c r="AH24" s="20" t="s">
        <v>67</v>
      </c>
    </row>
    <row r="25" spans="1:34" ht="84" customHeight="1">
      <c r="A25" s="3" t="s">
        <v>125</v>
      </c>
      <c r="B25" s="3" t="s">
        <v>132</v>
      </c>
      <c r="C25" s="3" t="s">
        <v>46</v>
      </c>
      <c r="D25" s="3"/>
      <c r="F25" s="3" t="s">
        <v>31</v>
      </c>
      <c r="G25" s="3">
        <v>1989</v>
      </c>
      <c r="H25" s="3" t="s">
        <v>133</v>
      </c>
      <c r="I25" s="3">
        <v>2019</v>
      </c>
      <c r="J25" s="3"/>
      <c r="K25" s="3"/>
      <c r="L25" s="3">
        <v>42</v>
      </c>
      <c r="M25" s="3">
        <v>2027</v>
      </c>
      <c r="N25" s="3" t="b">
        <v>1</v>
      </c>
      <c r="O25" s="1" t="s">
        <v>134</v>
      </c>
      <c r="P25" s="3" t="s">
        <v>135</v>
      </c>
      <c r="Q25" s="3">
        <v>1</v>
      </c>
      <c r="R25" s="3">
        <v>0</v>
      </c>
      <c r="S25" s="3">
        <v>0</v>
      </c>
      <c r="T25" s="3">
        <v>1</v>
      </c>
      <c r="U25" s="3" t="s">
        <v>136</v>
      </c>
      <c r="V25" s="3">
        <v>0</v>
      </c>
      <c r="W25" s="3">
        <v>1</v>
      </c>
      <c r="X25" s="3">
        <v>1</v>
      </c>
      <c r="Y25" s="3">
        <v>0</v>
      </c>
      <c r="Z25" s="3">
        <v>1</v>
      </c>
      <c r="AA25" s="3">
        <v>0</v>
      </c>
      <c r="AB25" s="3">
        <v>0</v>
      </c>
      <c r="AC25" s="3">
        <v>0</v>
      </c>
      <c r="AD25" s="20" t="s">
        <v>33</v>
      </c>
      <c r="AE25" s="18" t="s">
        <v>487</v>
      </c>
      <c r="AH25" s="20" t="s">
        <v>127</v>
      </c>
    </row>
    <row r="26" spans="1:34" ht="13.5" customHeight="1">
      <c r="A26" s="3" t="s">
        <v>125</v>
      </c>
      <c r="B26" s="3" t="s">
        <v>126</v>
      </c>
      <c r="C26" s="3" t="s">
        <v>46</v>
      </c>
      <c r="D26" s="3">
        <v>0</v>
      </c>
      <c r="F26" s="3" t="s">
        <v>31</v>
      </c>
      <c r="G26" s="3">
        <v>1990</v>
      </c>
      <c r="H26" s="3" t="s">
        <v>128</v>
      </c>
      <c r="I26" s="3">
        <v>2035</v>
      </c>
      <c r="J26" s="3"/>
      <c r="K26" s="3"/>
      <c r="L26" s="3">
        <v>43</v>
      </c>
      <c r="M26" s="3">
        <v>2027</v>
      </c>
      <c r="N26" s="3" t="b">
        <v>0</v>
      </c>
      <c r="O26" s="1" t="s">
        <v>129</v>
      </c>
      <c r="P26" s="3" t="s">
        <v>130</v>
      </c>
      <c r="Q26" s="3">
        <v>1</v>
      </c>
      <c r="R26" s="3">
        <v>1</v>
      </c>
      <c r="S26" s="3">
        <v>0</v>
      </c>
      <c r="T26" s="3">
        <v>1</v>
      </c>
      <c r="U26" s="3" t="s">
        <v>131</v>
      </c>
      <c r="V26" s="3">
        <v>0</v>
      </c>
      <c r="W26" s="3">
        <v>0</v>
      </c>
      <c r="X26" s="3">
        <v>1</v>
      </c>
      <c r="Y26" s="3">
        <v>1</v>
      </c>
      <c r="Z26" s="3">
        <v>1</v>
      </c>
      <c r="AA26" s="3">
        <v>0</v>
      </c>
      <c r="AB26" s="3">
        <v>0</v>
      </c>
      <c r="AC26" s="3">
        <v>0</v>
      </c>
      <c r="AD26" s="20" t="s">
        <v>33</v>
      </c>
      <c r="AE26" s="18" t="s">
        <v>488</v>
      </c>
      <c r="AH26" s="20" t="s">
        <v>127</v>
      </c>
    </row>
    <row r="27" spans="1:34" ht="409">
      <c r="A27" s="3" t="s">
        <v>168</v>
      </c>
      <c r="B27" s="3" t="s">
        <v>169</v>
      </c>
      <c r="C27" s="3" t="s">
        <v>103</v>
      </c>
      <c r="D27" s="3">
        <v>1</v>
      </c>
      <c r="F27" s="3" t="s">
        <v>31</v>
      </c>
      <c r="G27" s="3">
        <v>1965</v>
      </c>
      <c r="H27" s="3" t="s">
        <v>171</v>
      </c>
      <c r="I27" s="3">
        <v>1999</v>
      </c>
      <c r="J27" s="3"/>
      <c r="K27" s="3"/>
      <c r="L27" s="3">
        <v>49</v>
      </c>
      <c r="M27" s="3">
        <v>1996</v>
      </c>
      <c r="N27" s="3" t="b">
        <v>0</v>
      </c>
      <c r="O27" s="1" t="s">
        <v>172</v>
      </c>
      <c r="P27" s="3" t="s">
        <v>173</v>
      </c>
      <c r="Q27" s="3">
        <v>1</v>
      </c>
      <c r="R27" s="3">
        <v>1</v>
      </c>
      <c r="S27" s="3">
        <v>1</v>
      </c>
      <c r="T27" s="3">
        <v>1</v>
      </c>
      <c r="U27" s="3" t="s">
        <v>174</v>
      </c>
      <c r="V27" s="3">
        <v>0</v>
      </c>
      <c r="W27" s="3">
        <v>0</v>
      </c>
      <c r="X27" s="3">
        <v>1</v>
      </c>
      <c r="Y27" s="3">
        <v>1</v>
      </c>
      <c r="Z27" s="3">
        <v>1</v>
      </c>
      <c r="AA27" s="3">
        <v>0</v>
      </c>
      <c r="AB27" s="3">
        <v>0</v>
      </c>
      <c r="AC27" s="3">
        <v>0</v>
      </c>
      <c r="AD27" s="20" t="s">
        <v>33</v>
      </c>
      <c r="AE27" s="18" t="s">
        <v>525</v>
      </c>
      <c r="AH27" s="20" t="s">
        <v>170</v>
      </c>
    </row>
    <row r="28" spans="1:34" ht="111.75" customHeight="1">
      <c r="A28" s="3" t="s">
        <v>185</v>
      </c>
      <c r="B28" s="3" t="s">
        <v>189</v>
      </c>
      <c r="C28" s="3" t="s">
        <v>41</v>
      </c>
      <c r="D28" s="3">
        <v>1</v>
      </c>
      <c r="F28" s="3" t="s">
        <v>190</v>
      </c>
      <c r="G28" s="3">
        <v>2011</v>
      </c>
      <c r="H28" s="1" t="s">
        <v>191</v>
      </c>
      <c r="I28" s="3">
        <v>2035</v>
      </c>
      <c r="J28" s="3"/>
      <c r="K28" s="3"/>
      <c r="L28" s="3"/>
      <c r="M28" s="3"/>
      <c r="N28" s="3"/>
      <c r="O28" s="1" t="s">
        <v>192</v>
      </c>
      <c r="P28" s="3" t="s">
        <v>193</v>
      </c>
      <c r="Q28" s="3">
        <v>1</v>
      </c>
      <c r="R28" s="3">
        <v>1</v>
      </c>
      <c r="S28" s="3">
        <v>0</v>
      </c>
      <c r="T28" s="3">
        <v>1</v>
      </c>
      <c r="U28" s="3" t="s">
        <v>194</v>
      </c>
      <c r="V28" s="3">
        <v>0</v>
      </c>
      <c r="W28" s="3">
        <v>1</v>
      </c>
      <c r="X28" s="3">
        <v>1</v>
      </c>
      <c r="Y28" s="3">
        <v>1</v>
      </c>
      <c r="Z28" s="3">
        <v>1</v>
      </c>
      <c r="AA28" s="3">
        <v>0</v>
      </c>
      <c r="AB28" s="3">
        <v>0</v>
      </c>
      <c r="AC28" s="3">
        <v>0</v>
      </c>
      <c r="AD28" s="20" t="s">
        <v>33</v>
      </c>
      <c r="AE28" s="18" t="s">
        <v>527</v>
      </c>
      <c r="AH28" s="20" t="s">
        <v>186</v>
      </c>
    </row>
    <row r="29" spans="1:34" ht="27.75" customHeight="1">
      <c r="A29" s="3" t="s">
        <v>233</v>
      </c>
      <c r="B29" s="3" t="s">
        <v>239</v>
      </c>
      <c r="C29" s="3" t="s">
        <v>41</v>
      </c>
      <c r="D29" s="3">
        <v>2</v>
      </c>
      <c r="F29" s="3" t="s">
        <v>42</v>
      </c>
      <c r="G29" s="3">
        <v>1999</v>
      </c>
      <c r="H29" s="3" t="s">
        <v>240</v>
      </c>
      <c r="I29" s="3">
        <v>2030</v>
      </c>
      <c r="J29" s="3"/>
      <c r="K29" s="3"/>
      <c r="L29" s="3">
        <v>51</v>
      </c>
      <c r="M29" s="3">
        <v>2028</v>
      </c>
      <c r="N29" s="3" t="b">
        <v>0</v>
      </c>
      <c r="O29" s="11"/>
      <c r="P29" s="3" t="s">
        <v>14</v>
      </c>
      <c r="Q29" s="3">
        <v>1</v>
      </c>
      <c r="R29" s="3">
        <v>0</v>
      </c>
      <c r="S29" s="3">
        <v>0</v>
      </c>
      <c r="T29" s="3">
        <v>0</v>
      </c>
      <c r="U29" s="3" t="s">
        <v>25</v>
      </c>
      <c r="V29" s="3">
        <v>0</v>
      </c>
      <c r="W29" s="3">
        <v>0</v>
      </c>
      <c r="X29" s="3">
        <v>0</v>
      </c>
      <c r="Y29" s="3">
        <v>0</v>
      </c>
      <c r="Z29" s="3">
        <v>0</v>
      </c>
      <c r="AA29" s="3">
        <v>0</v>
      </c>
      <c r="AB29" s="3">
        <v>1</v>
      </c>
      <c r="AC29" s="3">
        <v>0</v>
      </c>
      <c r="AD29" s="20" t="s">
        <v>33</v>
      </c>
      <c r="AE29" s="18" t="s">
        <v>467</v>
      </c>
      <c r="AH29" s="20"/>
    </row>
    <row r="30" spans="1:34" ht="69.75" customHeight="1">
      <c r="A30" s="3" t="s">
        <v>249</v>
      </c>
      <c r="B30" s="3" t="s">
        <v>250</v>
      </c>
      <c r="C30" s="3" t="s">
        <v>103</v>
      </c>
      <c r="D30" s="3">
        <v>1</v>
      </c>
      <c r="F30" s="3" t="s">
        <v>47</v>
      </c>
      <c r="G30" s="3">
        <v>1962</v>
      </c>
      <c r="H30" s="3" t="s">
        <v>251</v>
      </c>
      <c r="I30" s="3">
        <v>1972</v>
      </c>
      <c r="J30" s="3"/>
      <c r="K30" s="3"/>
      <c r="L30" s="3">
        <v>29</v>
      </c>
      <c r="M30" s="3">
        <v>2013</v>
      </c>
      <c r="N30" s="3" t="b">
        <v>1</v>
      </c>
      <c r="O30" s="1" t="s">
        <v>252</v>
      </c>
      <c r="P30" s="3" t="s">
        <v>253</v>
      </c>
      <c r="Q30" s="3">
        <v>1</v>
      </c>
      <c r="R30" s="3">
        <v>0</v>
      </c>
      <c r="S30" s="3">
        <v>1</v>
      </c>
      <c r="T30" s="3">
        <v>0</v>
      </c>
      <c r="U30" s="3" t="s">
        <v>254</v>
      </c>
      <c r="V30" s="3">
        <v>0</v>
      </c>
      <c r="W30" s="3">
        <v>0</v>
      </c>
      <c r="X30" s="3">
        <v>1</v>
      </c>
      <c r="Y30" s="3">
        <v>1</v>
      </c>
      <c r="Z30" s="3">
        <v>0</v>
      </c>
      <c r="AA30" s="3">
        <v>0</v>
      </c>
      <c r="AB30" s="3">
        <v>0</v>
      </c>
      <c r="AC30" s="3">
        <v>0</v>
      </c>
      <c r="AD30" s="20" t="s">
        <v>33</v>
      </c>
      <c r="AE30" s="18" t="s">
        <v>537</v>
      </c>
      <c r="AH30" s="20"/>
    </row>
    <row r="31" spans="1:34" ht="308">
      <c r="A31" s="3" t="s">
        <v>274</v>
      </c>
      <c r="B31" s="3" t="s">
        <v>284</v>
      </c>
      <c r="C31" s="3"/>
      <c r="D31" s="3"/>
      <c r="F31" s="3" t="s">
        <v>31</v>
      </c>
      <c r="G31" s="3">
        <v>1998</v>
      </c>
      <c r="H31" s="3" t="s">
        <v>285</v>
      </c>
      <c r="I31" s="3">
        <v>2025</v>
      </c>
      <c r="J31" s="3"/>
      <c r="K31" s="5" t="s">
        <v>542</v>
      </c>
      <c r="L31" s="3">
        <v>50</v>
      </c>
      <c r="M31" s="3">
        <v>2028</v>
      </c>
      <c r="N31" s="3" t="b">
        <v>1</v>
      </c>
      <c r="O31" s="1" t="s">
        <v>286</v>
      </c>
      <c r="P31" s="3" t="s">
        <v>14</v>
      </c>
      <c r="Q31" s="3">
        <v>1</v>
      </c>
      <c r="R31" s="3">
        <v>0</v>
      </c>
      <c r="S31" s="3">
        <v>0</v>
      </c>
      <c r="T31" s="3">
        <v>0</v>
      </c>
      <c r="U31" s="3" t="s">
        <v>287</v>
      </c>
      <c r="V31" s="3">
        <v>0</v>
      </c>
      <c r="W31" s="3">
        <v>1</v>
      </c>
      <c r="X31" s="3">
        <v>1</v>
      </c>
      <c r="Y31" s="3">
        <v>0</v>
      </c>
      <c r="Z31" s="3">
        <v>0</v>
      </c>
      <c r="AA31" s="3">
        <v>0</v>
      </c>
      <c r="AB31" s="3">
        <v>0</v>
      </c>
      <c r="AC31" s="3">
        <v>0</v>
      </c>
      <c r="AD31" s="20" t="s">
        <v>33</v>
      </c>
      <c r="AH31" s="20"/>
    </row>
    <row r="32" spans="1:34" ht="42" customHeight="1">
      <c r="A32" s="3" t="s">
        <v>274</v>
      </c>
      <c r="B32" s="3" t="s">
        <v>280</v>
      </c>
      <c r="C32" s="3" t="s">
        <v>261</v>
      </c>
      <c r="D32" s="3">
        <v>2</v>
      </c>
      <c r="F32" s="3" t="s">
        <v>47</v>
      </c>
      <c r="G32" s="3">
        <v>1999</v>
      </c>
      <c r="H32" s="3" t="s">
        <v>281</v>
      </c>
      <c r="I32" s="3">
        <v>2040</v>
      </c>
      <c r="J32" s="3"/>
      <c r="K32" s="3"/>
      <c r="L32" s="3">
        <v>51</v>
      </c>
      <c r="M32" s="3">
        <v>2028</v>
      </c>
      <c r="N32" s="3" t="b">
        <v>0</v>
      </c>
      <c r="O32" s="11"/>
      <c r="P32" s="3" t="s">
        <v>282</v>
      </c>
      <c r="Q32" s="3">
        <v>1</v>
      </c>
      <c r="R32" s="3">
        <v>1</v>
      </c>
      <c r="S32" s="3">
        <v>0</v>
      </c>
      <c r="T32" s="3">
        <v>1</v>
      </c>
      <c r="U32" s="3" t="s">
        <v>283</v>
      </c>
      <c r="V32" s="3">
        <v>0</v>
      </c>
      <c r="W32" s="3">
        <v>1</v>
      </c>
      <c r="X32" s="3">
        <v>1</v>
      </c>
      <c r="Y32" s="3">
        <v>0</v>
      </c>
      <c r="Z32" s="3">
        <v>1</v>
      </c>
      <c r="AA32" s="3">
        <v>0</v>
      </c>
      <c r="AB32" s="3">
        <v>0</v>
      </c>
      <c r="AC32" s="3">
        <v>0</v>
      </c>
      <c r="AD32" s="20" t="s">
        <v>33</v>
      </c>
      <c r="AH32" s="20"/>
    </row>
    <row r="33" spans="1:34" ht="42" customHeight="1">
      <c r="A33" s="3" t="s">
        <v>274</v>
      </c>
      <c r="B33" s="3" t="s">
        <v>288</v>
      </c>
      <c r="C33" s="3" t="s">
        <v>261</v>
      </c>
      <c r="D33" s="3">
        <v>2</v>
      </c>
      <c r="F33" s="3" t="s">
        <v>47</v>
      </c>
      <c r="G33" s="3">
        <v>1990</v>
      </c>
      <c r="H33" s="3" t="s">
        <v>289</v>
      </c>
      <c r="I33" s="3">
        <v>2010</v>
      </c>
      <c r="J33" s="3"/>
      <c r="K33" s="3"/>
      <c r="L33" s="3">
        <v>42</v>
      </c>
      <c r="M33" s="3">
        <v>2028</v>
      </c>
      <c r="N33" s="3" t="b">
        <v>1</v>
      </c>
      <c r="O33" s="11"/>
      <c r="P33" s="3" t="s">
        <v>290</v>
      </c>
      <c r="Q33" s="3">
        <v>1</v>
      </c>
      <c r="R33" s="3">
        <v>1</v>
      </c>
      <c r="S33" s="3">
        <v>0</v>
      </c>
      <c r="T33" s="3">
        <v>1</v>
      </c>
      <c r="U33" s="3" t="s">
        <v>291</v>
      </c>
      <c r="V33" s="3">
        <v>0</v>
      </c>
      <c r="W33" s="3">
        <v>1</v>
      </c>
      <c r="X33" s="3">
        <v>0</v>
      </c>
      <c r="Y33" s="3">
        <v>0</v>
      </c>
      <c r="Z33" s="3">
        <v>1</v>
      </c>
      <c r="AA33" s="3">
        <v>0</v>
      </c>
      <c r="AB33" s="3">
        <v>0</v>
      </c>
      <c r="AC33" s="3">
        <v>0</v>
      </c>
      <c r="AD33" s="20" t="s">
        <v>33</v>
      </c>
      <c r="AH33" s="20"/>
    </row>
    <row r="34" spans="1:34" ht="97.5" customHeight="1">
      <c r="A34" s="3" t="s">
        <v>300</v>
      </c>
      <c r="B34" s="3" t="s">
        <v>304</v>
      </c>
      <c r="C34" s="3" t="s">
        <v>35</v>
      </c>
      <c r="D34" s="3"/>
      <c r="F34" s="3" t="s">
        <v>47</v>
      </c>
      <c r="G34" s="3">
        <v>2009</v>
      </c>
      <c r="H34" s="3" t="s">
        <v>305</v>
      </c>
      <c r="I34" s="3">
        <v>2055</v>
      </c>
      <c r="J34" s="3"/>
      <c r="K34" s="5" t="s">
        <v>540</v>
      </c>
      <c r="L34" s="3"/>
      <c r="M34" s="3"/>
      <c r="N34" s="3"/>
      <c r="O34" s="1" t="s">
        <v>306</v>
      </c>
      <c r="P34" s="3" t="s">
        <v>14</v>
      </c>
      <c r="Q34" s="3">
        <v>1</v>
      </c>
      <c r="R34" s="3">
        <v>0</v>
      </c>
      <c r="S34" s="3">
        <v>0</v>
      </c>
      <c r="T34" s="3">
        <v>0</v>
      </c>
      <c r="U34" s="3" t="s">
        <v>307</v>
      </c>
      <c r="V34" s="3">
        <v>0</v>
      </c>
      <c r="W34" s="3">
        <v>0</v>
      </c>
      <c r="X34" s="3">
        <v>0</v>
      </c>
      <c r="Y34" s="3">
        <v>0</v>
      </c>
      <c r="Z34" s="3">
        <v>1</v>
      </c>
      <c r="AA34" s="3">
        <v>0</v>
      </c>
      <c r="AB34" s="3">
        <v>0</v>
      </c>
      <c r="AC34" s="3">
        <v>0</v>
      </c>
      <c r="AD34" s="20" t="s">
        <v>33</v>
      </c>
      <c r="AE34" s="18" t="s">
        <v>550</v>
      </c>
      <c r="AH34" s="20" t="s">
        <v>301</v>
      </c>
    </row>
    <row r="35" spans="1:34" ht="409">
      <c r="A35" s="3" t="s">
        <v>351</v>
      </c>
      <c r="B35" s="3" t="s">
        <v>355</v>
      </c>
      <c r="C35" s="3" t="s">
        <v>46</v>
      </c>
      <c r="D35" s="3">
        <v>2</v>
      </c>
      <c r="F35" s="3" t="s">
        <v>328</v>
      </c>
      <c r="G35" s="3">
        <v>2006</v>
      </c>
      <c r="H35" s="3" t="s">
        <v>357</v>
      </c>
      <c r="I35" s="3">
        <v>2025</v>
      </c>
      <c r="J35" s="3"/>
      <c r="K35" s="3"/>
      <c r="L35" s="3">
        <v>43</v>
      </c>
      <c r="M35" s="3">
        <v>2043</v>
      </c>
      <c r="N35" s="3" t="b">
        <v>1</v>
      </c>
      <c r="O35" s="1" t="s">
        <v>358</v>
      </c>
      <c r="P35" s="3" t="s">
        <v>14</v>
      </c>
      <c r="Q35" s="3">
        <v>1</v>
      </c>
      <c r="R35" s="3">
        <v>0</v>
      </c>
      <c r="S35" s="3">
        <v>0</v>
      </c>
      <c r="T35" s="3">
        <v>0</v>
      </c>
      <c r="U35" s="3" t="s">
        <v>359</v>
      </c>
      <c r="V35" s="3">
        <v>0</v>
      </c>
      <c r="W35" s="3">
        <v>1</v>
      </c>
      <c r="X35" s="3">
        <v>1</v>
      </c>
      <c r="Y35" s="3">
        <v>0</v>
      </c>
      <c r="Z35" s="3">
        <v>1</v>
      </c>
      <c r="AA35" s="3">
        <v>0</v>
      </c>
      <c r="AB35" s="3">
        <v>0</v>
      </c>
      <c r="AC35" s="3">
        <v>0</v>
      </c>
      <c r="AD35" s="20" t="s">
        <v>33</v>
      </c>
      <c r="AH35" s="20" t="s">
        <v>356</v>
      </c>
    </row>
    <row r="36" spans="1:34" ht="111.75" customHeight="1">
      <c r="A36" s="3" t="s">
        <v>351</v>
      </c>
      <c r="B36" s="3" t="s">
        <v>352</v>
      </c>
      <c r="C36" s="3" t="s">
        <v>46</v>
      </c>
      <c r="D36" s="3">
        <v>2</v>
      </c>
      <c r="F36" s="3" t="s">
        <v>328</v>
      </c>
      <c r="G36" s="3">
        <v>2003</v>
      </c>
      <c r="H36" s="3" t="s">
        <v>353</v>
      </c>
      <c r="I36" s="3">
        <v>2015</v>
      </c>
      <c r="J36" s="3"/>
      <c r="K36" s="3"/>
      <c r="L36" s="3">
        <v>40</v>
      </c>
      <c r="M36" s="3">
        <v>2043</v>
      </c>
      <c r="N36" s="3" t="b">
        <v>1</v>
      </c>
      <c r="O36" s="1" t="s">
        <v>354</v>
      </c>
      <c r="P36" s="3" t="s">
        <v>14</v>
      </c>
      <c r="Q36" s="3">
        <v>1</v>
      </c>
      <c r="R36" s="3">
        <v>0</v>
      </c>
      <c r="S36" s="3">
        <v>0</v>
      </c>
      <c r="T36" s="3">
        <v>0</v>
      </c>
      <c r="U36" s="3" t="s">
        <v>20</v>
      </c>
      <c r="V36" s="3">
        <v>0</v>
      </c>
      <c r="W36" s="3">
        <v>1</v>
      </c>
      <c r="X36" s="3">
        <v>0</v>
      </c>
      <c r="Y36" s="3">
        <v>0</v>
      </c>
      <c r="Z36" s="3">
        <v>0</v>
      </c>
      <c r="AA36" s="3">
        <v>0</v>
      </c>
      <c r="AB36" s="3">
        <v>0</v>
      </c>
      <c r="AC36" s="3">
        <v>0</v>
      </c>
      <c r="AD36" s="20" t="s">
        <v>33</v>
      </c>
      <c r="AH36" s="20"/>
    </row>
    <row r="37" spans="1:34" ht="42" customHeight="1">
      <c r="A37" s="3" t="s">
        <v>425</v>
      </c>
      <c r="B37" s="3" t="s">
        <v>429</v>
      </c>
      <c r="C37" s="3" t="s">
        <v>41</v>
      </c>
      <c r="D37">
        <v>2</v>
      </c>
      <c r="F37" s="3" t="s">
        <v>42</v>
      </c>
      <c r="G37" s="3">
        <v>2001</v>
      </c>
      <c r="H37" s="3" t="s">
        <v>430</v>
      </c>
      <c r="I37" s="3">
        <v>2018</v>
      </c>
      <c r="J37" s="3"/>
      <c r="K37" s="5" t="s">
        <v>565</v>
      </c>
      <c r="L37" s="3">
        <v>22</v>
      </c>
      <c r="M37" s="3">
        <v>2059</v>
      </c>
      <c r="N37" s="3" t="b">
        <v>1</v>
      </c>
      <c r="O37" s="1" t="s">
        <v>431</v>
      </c>
      <c r="P37" s="3" t="s">
        <v>432</v>
      </c>
      <c r="Q37" s="3">
        <v>1</v>
      </c>
      <c r="R37" s="3">
        <v>0</v>
      </c>
      <c r="S37" s="3">
        <v>0</v>
      </c>
      <c r="T37" s="3">
        <v>0</v>
      </c>
      <c r="U37" s="3" t="s">
        <v>433</v>
      </c>
      <c r="V37" s="3">
        <v>0</v>
      </c>
      <c r="W37" s="3">
        <v>1</v>
      </c>
      <c r="X37" s="3">
        <v>0</v>
      </c>
      <c r="Y37" s="3">
        <v>0</v>
      </c>
      <c r="Z37" s="3">
        <v>0</v>
      </c>
      <c r="AA37" s="3">
        <v>1</v>
      </c>
      <c r="AB37" s="3">
        <v>0</v>
      </c>
      <c r="AC37" s="3">
        <v>0</v>
      </c>
      <c r="AD37" s="20" t="s">
        <v>33</v>
      </c>
      <c r="AE37" s="18" t="s">
        <v>567</v>
      </c>
      <c r="AH37" s="20" t="s">
        <v>208</v>
      </c>
    </row>
    <row r="38" spans="1:34" ht="364">
      <c r="A38" s="3" t="s">
        <v>65</v>
      </c>
      <c r="B38" s="3" t="s">
        <v>75</v>
      </c>
      <c r="C38" s="3"/>
      <c r="D38" s="3"/>
      <c r="F38" s="3" t="s">
        <v>31</v>
      </c>
      <c r="G38" s="3">
        <v>2000</v>
      </c>
      <c r="H38" s="3" t="s">
        <v>76</v>
      </c>
      <c r="I38" s="3">
        <v>2050</v>
      </c>
      <c r="J38" s="3"/>
      <c r="K38" s="3">
        <v>2000</v>
      </c>
      <c r="L38" s="3">
        <v>27</v>
      </c>
      <c r="M38" s="3">
        <v>2053</v>
      </c>
      <c r="N38" s="3" t="b">
        <v>1</v>
      </c>
      <c r="O38" s="1" t="s">
        <v>77</v>
      </c>
      <c r="P38" s="3" t="s">
        <v>78</v>
      </c>
      <c r="Q38" s="3">
        <v>1</v>
      </c>
      <c r="R38" s="3">
        <v>1</v>
      </c>
      <c r="S38" s="3">
        <v>0</v>
      </c>
      <c r="T38" s="3">
        <v>0</v>
      </c>
      <c r="U38" s="3" t="s">
        <v>79</v>
      </c>
      <c r="V38" s="3">
        <v>0</v>
      </c>
      <c r="W38" s="3">
        <v>1</v>
      </c>
      <c r="X38" s="3">
        <v>1</v>
      </c>
      <c r="Y38" s="3">
        <v>0</v>
      </c>
      <c r="Z38" s="3">
        <v>1</v>
      </c>
      <c r="AA38" s="3">
        <v>0</v>
      </c>
      <c r="AB38" s="3">
        <v>0</v>
      </c>
      <c r="AC38" s="3">
        <v>0</v>
      </c>
      <c r="AD38" s="20" t="s">
        <v>33</v>
      </c>
      <c r="AE38" s="18" t="s">
        <v>567</v>
      </c>
      <c r="AH38" s="20"/>
    </row>
    <row r="41" ht="13.5" customHeight="1">
      <c r="A41" t="s">
        <v>571</v>
      </c>
    </row>
    <row r="42" spans="1:34" ht="252" customHeight="1">
      <c r="A42" s="3" t="s">
        <v>56</v>
      </c>
      <c r="B42" s="3" t="s">
        <v>57</v>
      </c>
      <c r="C42" s="3" t="s">
        <v>46</v>
      </c>
      <c r="D42" s="3">
        <v>2</v>
      </c>
      <c r="F42" s="3" t="s">
        <v>31</v>
      </c>
      <c r="G42" s="3">
        <v>2011</v>
      </c>
      <c r="H42" s="3" t="s">
        <v>58</v>
      </c>
      <c r="I42" s="3">
        <v>2045</v>
      </c>
      <c r="J42" s="3"/>
      <c r="K42" s="5"/>
      <c r="L42" s="3"/>
      <c r="M42" s="3"/>
      <c r="N42" s="3"/>
      <c r="O42" s="11"/>
      <c r="P42" s="3" t="s">
        <v>59</v>
      </c>
      <c r="Q42" s="3">
        <v>1</v>
      </c>
      <c r="R42" s="3">
        <v>1</v>
      </c>
      <c r="S42" s="3">
        <v>0</v>
      </c>
      <c r="T42" s="3">
        <v>0</v>
      </c>
      <c r="U42" s="3" t="s">
        <v>23</v>
      </c>
      <c r="V42" s="3">
        <v>0</v>
      </c>
      <c r="W42" s="3">
        <v>0</v>
      </c>
      <c r="X42" s="3">
        <v>0</v>
      </c>
      <c r="Y42" s="3">
        <v>0</v>
      </c>
      <c r="Z42" s="3">
        <v>1</v>
      </c>
      <c r="AA42" s="3">
        <v>0</v>
      </c>
      <c r="AB42" s="3">
        <v>0</v>
      </c>
      <c r="AC42" s="3">
        <v>0</v>
      </c>
      <c r="AD42" s="20" t="s">
        <v>33</v>
      </c>
      <c r="AH42" s="21" t="s">
        <v>474</v>
      </c>
    </row>
    <row r="43" spans="1:34" ht="28">
      <c r="A43" s="3" t="s">
        <v>265</v>
      </c>
      <c r="B43" s="5" t="s">
        <v>266</v>
      </c>
      <c r="C43" s="3" t="s">
        <v>261</v>
      </c>
      <c r="D43" s="3"/>
      <c r="F43" s="3" t="s">
        <v>31</v>
      </c>
      <c r="G43" s="3">
        <v>1973</v>
      </c>
      <c r="H43" s="3" t="s">
        <v>267</v>
      </c>
      <c r="I43" s="3">
        <v>1993</v>
      </c>
      <c r="J43" s="3"/>
      <c r="K43" s="3"/>
      <c r="L43" s="3">
        <v>50</v>
      </c>
      <c r="M43" s="3">
        <v>2003</v>
      </c>
      <c r="N43" s="3" t="b">
        <v>1</v>
      </c>
      <c r="O43" s="1" t="s">
        <v>268</v>
      </c>
      <c r="P43" s="3" t="s">
        <v>14</v>
      </c>
      <c r="Q43" s="3">
        <v>1</v>
      </c>
      <c r="R43" s="3">
        <v>0</v>
      </c>
      <c r="S43" s="3">
        <v>0</v>
      </c>
      <c r="T43" s="3">
        <v>0</v>
      </c>
      <c r="U43" s="3" t="s">
        <v>269</v>
      </c>
      <c r="V43" s="3">
        <v>0</v>
      </c>
      <c r="W43" s="3">
        <v>0</v>
      </c>
      <c r="X43" s="3">
        <v>0</v>
      </c>
      <c r="Y43" s="3">
        <v>0</v>
      </c>
      <c r="Z43" s="3">
        <v>1</v>
      </c>
      <c r="AA43" s="3">
        <v>0</v>
      </c>
      <c r="AB43" s="3">
        <v>0</v>
      </c>
      <c r="AC43" s="3">
        <v>0</v>
      </c>
      <c r="AD43" s="20" t="s">
        <v>33</v>
      </c>
      <c r="AH43" s="21" t="s">
        <v>541</v>
      </c>
    </row>
    <row r="44" spans="1:34" ht="69.75" customHeight="1">
      <c r="A44" s="3" t="s">
        <v>346</v>
      </c>
      <c r="B44" s="3" t="s">
        <v>347</v>
      </c>
      <c r="C44" s="3" t="s">
        <v>46</v>
      </c>
      <c r="D44" s="3">
        <v>2</v>
      </c>
      <c r="F44" s="3" t="s">
        <v>348</v>
      </c>
      <c r="G44" s="3">
        <v>2011</v>
      </c>
      <c r="H44" s="3" t="s">
        <v>349</v>
      </c>
      <c r="I44" s="3">
        <v>2050</v>
      </c>
      <c r="J44" s="3"/>
      <c r="K44" s="3"/>
      <c r="L44" s="3"/>
      <c r="M44" s="3"/>
      <c r="N44" s="3"/>
      <c r="O44" s="11"/>
      <c r="P44" s="3" t="s">
        <v>14</v>
      </c>
      <c r="Q44" s="3">
        <v>1</v>
      </c>
      <c r="R44" s="3">
        <v>0</v>
      </c>
      <c r="S44" s="3">
        <v>0</v>
      </c>
      <c r="T44" s="3">
        <v>0</v>
      </c>
      <c r="U44" s="3" t="s">
        <v>350</v>
      </c>
      <c r="V44" s="3">
        <v>0</v>
      </c>
      <c r="W44" s="3">
        <v>0</v>
      </c>
      <c r="X44" s="3">
        <v>0</v>
      </c>
      <c r="Y44" s="3">
        <v>0</v>
      </c>
      <c r="Z44" s="3">
        <v>1</v>
      </c>
      <c r="AA44" s="3">
        <v>0</v>
      </c>
      <c r="AB44" s="3">
        <v>0</v>
      </c>
      <c r="AC44" s="3">
        <v>0</v>
      </c>
      <c r="AD44" s="20" t="s">
        <v>33</v>
      </c>
      <c r="AH44" s="21" t="s">
        <v>554</v>
      </c>
    </row>
    <row r="45" spans="1:34" ht="13.5" customHeight="1">
      <c r="A45" s="6" t="s">
        <v>146</v>
      </c>
      <c r="B45" s="6" t="s">
        <v>147</v>
      </c>
      <c r="C45" s="6" t="s">
        <v>103</v>
      </c>
      <c r="D45" s="6">
        <v>0</v>
      </c>
      <c r="F45" s="6" t="s">
        <v>148</v>
      </c>
      <c r="G45" s="6">
        <v>1994</v>
      </c>
      <c r="H45" s="6">
        <v>2035</v>
      </c>
      <c r="I45" s="6">
        <v>2035</v>
      </c>
      <c r="J45" s="6"/>
      <c r="K45" s="6">
        <v>2035</v>
      </c>
      <c r="L45" s="6"/>
      <c r="M45" s="6" t="s">
        <v>491</v>
      </c>
      <c r="N45" s="6"/>
      <c r="O45" s="6" t="s">
        <v>638</v>
      </c>
      <c r="P45" s="6"/>
      <c r="Q45" s="6"/>
      <c r="R45" s="1" t="s">
        <v>149</v>
      </c>
      <c r="S45" s="6" t="s">
        <v>14</v>
      </c>
      <c r="T45" s="6">
        <v>1</v>
      </c>
      <c r="U45" s="6">
        <v>0</v>
      </c>
      <c r="V45" s="6">
        <v>0</v>
      </c>
      <c r="W45" s="6">
        <v>0</v>
      </c>
      <c r="X45" s="6" t="s">
        <v>150</v>
      </c>
      <c r="Y45" s="6">
        <v>0</v>
      </c>
      <c r="Z45" s="6">
        <v>1</v>
      </c>
      <c r="AA45" s="6">
        <v>0</v>
      </c>
      <c r="AB45" s="6">
        <v>0</v>
      </c>
      <c r="AC45" s="6">
        <v>0</v>
      </c>
      <c r="AD45" s="22">
        <v>0</v>
      </c>
      <c r="AE45" s="22">
        <v>0</v>
      </c>
      <c r="AF45" s="22">
        <v>0</v>
      </c>
      <c r="AG45" s="22" t="s">
        <v>33</v>
      </c>
      <c r="AH45" s="23"/>
    </row>
    <row r="53" spans="14:31" ht="13.5" customHeight="1">
      <c r="N53" s="1" t="s">
        <v>149</v>
      </c>
      <c r="AE53" s="18" t="s">
        <v>579</v>
      </c>
    </row>
    <row r="59" ht="105" customHeight="1">
      <c r="H59" s="14" t="s">
        <v>607</v>
      </c>
    </row>
    <row r="60" spans="1:34" ht="409">
      <c r="A60" s="3" t="s">
        <v>157</v>
      </c>
      <c r="B60" s="3" t="s">
        <v>158</v>
      </c>
      <c r="C60" s="3" t="s">
        <v>35</v>
      </c>
      <c r="D60" s="3">
        <v>1</v>
      </c>
      <c r="F60" s="3" t="s">
        <v>31</v>
      </c>
      <c r="G60" s="3">
        <v>2010</v>
      </c>
      <c r="H60" s="3" t="s">
        <v>159</v>
      </c>
      <c r="I60" s="3">
        <v>2040</v>
      </c>
      <c r="J60" s="3"/>
      <c r="K60" s="3" t="s">
        <v>160</v>
      </c>
      <c r="L60" s="3"/>
      <c r="M60" s="3"/>
      <c r="N60" s="3"/>
      <c r="O60" s="1" t="s">
        <v>161</v>
      </c>
      <c r="P60" s="3" t="s">
        <v>162</v>
      </c>
      <c r="Q60" s="3">
        <v>1</v>
      </c>
      <c r="R60" s="3">
        <v>0</v>
      </c>
      <c r="S60" s="3">
        <v>1</v>
      </c>
      <c r="T60" s="3">
        <v>1</v>
      </c>
      <c r="U60" s="3" t="s">
        <v>163</v>
      </c>
      <c r="V60" s="3">
        <v>0</v>
      </c>
      <c r="W60" s="3">
        <v>0</v>
      </c>
      <c r="X60" s="3">
        <v>0</v>
      </c>
      <c r="Y60" s="3">
        <v>0</v>
      </c>
      <c r="Z60" s="3">
        <v>1</v>
      </c>
      <c r="AA60" s="3">
        <v>0</v>
      </c>
      <c r="AB60" s="3">
        <v>0</v>
      </c>
      <c r="AC60" s="3">
        <v>0</v>
      </c>
      <c r="AD60" s="20" t="s">
        <v>33</v>
      </c>
      <c r="AH60" s="20"/>
    </row>
    <row r="61" spans="1:34" ht="111.75" customHeight="1">
      <c r="A61" s="3" t="s">
        <v>296</v>
      </c>
      <c r="B61" s="3" t="s">
        <v>297</v>
      </c>
      <c r="C61" s="3"/>
      <c r="D61" s="3"/>
      <c r="F61" s="3" t="s">
        <v>215</v>
      </c>
      <c r="G61" s="3">
        <v>2007</v>
      </c>
      <c r="H61" s="3" t="s">
        <v>298</v>
      </c>
      <c r="I61" s="3">
        <v>2035</v>
      </c>
      <c r="J61" s="3"/>
      <c r="K61" s="3"/>
      <c r="L61" s="3"/>
      <c r="M61" s="3"/>
      <c r="N61" s="3"/>
      <c r="O61" s="1" t="s">
        <v>299</v>
      </c>
      <c r="P61" s="3" t="s">
        <v>14</v>
      </c>
      <c r="Q61" s="3">
        <v>1</v>
      </c>
      <c r="R61" s="3">
        <v>0</v>
      </c>
      <c r="S61" s="3">
        <v>0</v>
      </c>
      <c r="T61" s="3">
        <v>0</v>
      </c>
      <c r="U61" s="3" t="s">
        <v>23</v>
      </c>
      <c r="V61" s="3">
        <v>0</v>
      </c>
      <c r="W61" s="3">
        <v>0</v>
      </c>
      <c r="X61" s="3">
        <v>0</v>
      </c>
      <c r="Y61" s="3">
        <v>0</v>
      </c>
      <c r="Z61" s="3">
        <v>1</v>
      </c>
      <c r="AA61" s="3">
        <v>0</v>
      </c>
      <c r="AB61" s="3">
        <v>0</v>
      </c>
      <c r="AC61" s="3">
        <v>0</v>
      </c>
      <c r="AD61" s="20" t="s">
        <v>33</v>
      </c>
      <c r="AH61" s="20"/>
    </row>
    <row r="62" spans="1:34" ht="139.5" customHeight="1">
      <c r="A62" s="3" t="s">
        <v>312</v>
      </c>
      <c r="B62" s="3" t="s">
        <v>313</v>
      </c>
      <c r="C62" s="3" t="s">
        <v>41</v>
      </c>
      <c r="D62" s="3">
        <v>0</v>
      </c>
      <c r="F62" s="3" t="s">
        <v>47</v>
      </c>
      <c r="G62" s="3">
        <v>1979</v>
      </c>
      <c r="H62" s="3" t="s">
        <v>314</v>
      </c>
      <c r="I62" s="3">
        <v>2004</v>
      </c>
      <c r="J62" s="3"/>
      <c r="K62" s="3" t="s">
        <v>314</v>
      </c>
      <c r="L62" s="3"/>
      <c r="M62" s="3"/>
      <c r="N62" s="3"/>
      <c r="O62" s="1" t="s">
        <v>315</v>
      </c>
      <c r="P62" s="3" t="s">
        <v>316</v>
      </c>
      <c r="Q62" s="3">
        <v>1</v>
      </c>
      <c r="R62" s="3">
        <v>1</v>
      </c>
      <c r="S62" s="3">
        <v>0</v>
      </c>
      <c r="T62" s="3">
        <v>0</v>
      </c>
      <c r="U62" s="3" t="s">
        <v>317</v>
      </c>
      <c r="V62" s="3">
        <v>0</v>
      </c>
      <c r="W62" s="3">
        <v>0</v>
      </c>
      <c r="X62" s="3">
        <v>0</v>
      </c>
      <c r="Y62" s="3">
        <v>0</v>
      </c>
      <c r="Z62" s="3">
        <v>0</v>
      </c>
      <c r="AA62" s="3">
        <v>1</v>
      </c>
      <c r="AB62" s="3">
        <v>0</v>
      </c>
      <c r="AC62" s="3">
        <v>0</v>
      </c>
      <c r="AD62" s="20" t="s">
        <v>51</v>
      </c>
      <c r="AH62" s="20"/>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workbookViewId="0" topLeftCell="A1">
      <selection activeCell="A1" sqref="A1:XFD1048576"/>
    </sheetView>
  </sheetViews>
  <sheetFormatPr defaultColWidth="10.8515625" defaultRowHeight="12.75" zeroHeight="1"/>
  <cols>
    <col min="1" max="1" width="15.421875" style="0" customWidth="1"/>
    <col min="2" max="2" width="10.8515625" style="0" hidden="1" customWidth="1"/>
    <col min="3" max="3" width="19.28125" style="0" customWidth="1"/>
    <col min="4" max="4" width="6.00390625" style="0" customWidth="1"/>
    <col min="5" max="5" width="3.28125" style="0" hidden="1" customWidth="1"/>
    <col min="6" max="6" width="11.421875" style="15" hidden="1" customWidth="1"/>
    <col min="7" max="7" width="9.140625" style="0" hidden="1" customWidth="1"/>
    <col min="8" max="8" width="7.421875" style="0" customWidth="1"/>
    <col min="9" max="9" width="9.7109375" style="0" customWidth="1"/>
    <col min="10" max="10" width="10.421875" style="0" customWidth="1"/>
    <col min="11" max="11" width="13.140625" style="0" hidden="1" customWidth="1"/>
    <col min="12" max="13" width="13.140625" style="0" customWidth="1"/>
    <col min="14" max="14" width="16.421875" style="0" customWidth="1"/>
    <col min="15" max="16" width="22.140625" style="0" customWidth="1"/>
    <col min="17" max="17" width="18.140625" style="0" customWidth="1"/>
    <col min="18" max="18" width="23.421875" style="0" customWidth="1"/>
    <col min="19" max="19" width="44.7109375" style="0" customWidth="1"/>
    <col min="20" max="20" width="25.7109375" style="0" customWidth="1"/>
    <col min="21" max="24" width="10.140625" style="0" customWidth="1"/>
    <col min="25" max="25" width="44.7109375" style="0" customWidth="1"/>
    <col min="26" max="34" width="10.140625" style="0" customWidth="1"/>
    <col min="35" max="35" width="11.421875" style="0" customWidth="1"/>
    <col min="36" max="36" width="10.8515625" style="0" customWidth="1"/>
    <col min="37" max="37" width="15.421875" style="0" customWidth="1"/>
    <col min="38" max="106" width="10.8515625" style="0" customWidth="1"/>
  </cols>
  <sheetData>
    <row r="1" spans="1:37" ht="14">
      <c r="A1" s="2" t="s">
        <v>0</v>
      </c>
      <c r="C1" s="2" t="s">
        <v>1</v>
      </c>
      <c r="D1" s="2" t="s">
        <v>2</v>
      </c>
      <c r="E1" s="2" t="s">
        <v>3</v>
      </c>
      <c r="F1" s="16" t="s">
        <v>472</v>
      </c>
      <c r="G1" s="2" t="s">
        <v>4</v>
      </c>
      <c r="H1" s="2" t="s">
        <v>5</v>
      </c>
      <c r="I1" s="2" t="s">
        <v>6</v>
      </c>
      <c r="J1" s="2" t="s">
        <v>7</v>
      </c>
      <c r="K1" s="2"/>
      <c r="L1" s="2" t="s">
        <v>573</v>
      </c>
      <c r="M1" s="2" t="s">
        <v>574</v>
      </c>
      <c r="N1" s="2" t="s">
        <v>8</v>
      </c>
      <c r="O1" s="2" t="s">
        <v>9</v>
      </c>
      <c r="P1" s="2" t="s">
        <v>578</v>
      </c>
      <c r="Q1" s="2" t="s">
        <v>10</v>
      </c>
      <c r="R1" s="2" t="s">
        <v>11</v>
      </c>
      <c r="S1" s="4" t="s">
        <v>12</v>
      </c>
      <c r="T1" s="2" t="s">
        <v>13</v>
      </c>
      <c r="U1" s="2" t="s">
        <v>14</v>
      </c>
      <c r="V1" s="2" t="s">
        <v>15</v>
      </c>
      <c r="W1" s="2" t="s">
        <v>16</v>
      </c>
      <c r="X1" s="2" t="s">
        <v>17</v>
      </c>
      <c r="Y1" s="2" t="s">
        <v>18</v>
      </c>
      <c r="Z1" s="2" t="s">
        <v>19</v>
      </c>
      <c r="AA1" s="2" t="s">
        <v>20</v>
      </c>
      <c r="AB1" s="2" t="s">
        <v>21</v>
      </c>
      <c r="AC1" s="2" t="s">
        <v>22</v>
      </c>
      <c r="AD1" s="2" t="s">
        <v>23</v>
      </c>
      <c r="AE1" s="2" t="s">
        <v>24</v>
      </c>
      <c r="AF1" s="2" t="s">
        <v>25</v>
      </c>
      <c r="AG1" s="2" t="s">
        <v>26</v>
      </c>
      <c r="AH1" s="2" t="s">
        <v>27</v>
      </c>
      <c r="AI1" s="13" t="s">
        <v>459</v>
      </c>
      <c r="AK1" s="2" t="s">
        <v>644</v>
      </c>
    </row>
    <row r="2" spans="1:37" ht="27.75" customHeight="1">
      <c r="A2" s="3" t="s">
        <v>34</v>
      </c>
      <c r="C2" s="5" t="s">
        <v>628</v>
      </c>
      <c r="D2" s="3" t="s">
        <v>35</v>
      </c>
      <c r="E2" s="3">
        <v>2</v>
      </c>
      <c r="G2" s="3" t="s">
        <v>36</v>
      </c>
      <c r="H2" s="3">
        <v>2012</v>
      </c>
      <c r="I2" s="3" t="s">
        <v>37</v>
      </c>
      <c r="J2" s="3">
        <v>2026</v>
      </c>
      <c r="K2" s="5"/>
      <c r="L2" s="5">
        <v>2026</v>
      </c>
      <c r="M2" s="5">
        <v>2026</v>
      </c>
      <c r="N2" s="5" t="s">
        <v>477</v>
      </c>
      <c r="O2" s="3"/>
      <c r="P2" s="3">
        <f aca="true" t="shared" si="0" ref="P2:P33">IF(M2,M2-H2)</f>
        <v>14</v>
      </c>
      <c r="Q2" s="3"/>
      <c r="R2" s="3"/>
      <c r="S2" s="12" t="s">
        <v>495</v>
      </c>
      <c r="T2" s="3" t="s">
        <v>14</v>
      </c>
      <c r="U2" s="3">
        <v>1</v>
      </c>
      <c r="V2" s="3">
        <v>0</v>
      </c>
      <c r="W2" s="3">
        <v>0</v>
      </c>
      <c r="X2" s="3">
        <v>0</v>
      </c>
      <c r="Y2" s="3" t="s">
        <v>38</v>
      </c>
      <c r="Z2" s="3">
        <v>0</v>
      </c>
      <c r="AA2" s="3">
        <v>0</v>
      </c>
      <c r="AB2" s="3">
        <v>0</v>
      </c>
      <c r="AC2" s="3">
        <v>0</v>
      </c>
      <c r="AD2" s="3">
        <v>1</v>
      </c>
      <c r="AE2" s="3">
        <v>0</v>
      </c>
      <c r="AF2" s="3">
        <v>0</v>
      </c>
      <c r="AG2" s="3">
        <v>0</v>
      </c>
      <c r="AH2" s="3" t="s">
        <v>33</v>
      </c>
      <c r="AK2" s="3">
        <v>1</v>
      </c>
    </row>
    <row r="3" spans="1:37" ht="42" customHeight="1">
      <c r="A3" s="3" t="s">
        <v>39</v>
      </c>
      <c r="C3" s="3" t="s">
        <v>40</v>
      </c>
      <c r="D3" s="3" t="s">
        <v>41</v>
      </c>
      <c r="E3" s="3">
        <v>0</v>
      </c>
      <c r="G3" s="3" t="s">
        <v>42</v>
      </c>
      <c r="H3" s="3">
        <v>2007</v>
      </c>
      <c r="I3" s="3">
        <v>2207</v>
      </c>
      <c r="J3" s="3">
        <v>2207</v>
      </c>
      <c r="K3" s="5"/>
      <c r="L3" s="5">
        <v>2207</v>
      </c>
      <c r="M3" s="5">
        <v>2207</v>
      </c>
      <c r="N3" s="5" t="s">
        <v>478</v>
      </c>
      <c r="O3" s="3"/>
      <c r="P3" s="3">
        <f t="shared" si="0"/>
        <v>200</v>
      </c>
      <c r="Q3" s="3"/>
      <c r="R3" s="3" t="b">
        <v>0</v>
      </c>
      <c r="S3" s="1" t="s">
        <v>43</v>
      </c>
      <c r="T3" s="3" t="s">
        <v>14</v>
      </c>
      <c r="U3" s="3">
        <v>1</v>
      </c>
      <c r="V3" s="3">
        <v>0</v>
      </c>
      <c r="W3" s="3">
        <v>0</v>
      </c>
      <c r="X3" s="3">
        <v>0</v>
      </c>
      <c r="Y3" s="3" t="s">
        <v>24</v>
      </c>
      <c r="Z3" s="3">
        <v>0</v>
      </c>
      <c r="AA3" s="3">
        <v>0</v>
      </c>
      <c r="AB3" s="3">
        <v>0</v>
      </c>
      <c r="AC3" s="3">
        <v>0</v>
      </c>
      <c r="AD3" s="3">
        <v>0</v>
      </c>
      <c r="AE3" s="3">
        <v>1</v>
      </c>
      <c r="AF3" s="3">
        <v>0</v>
      </c>
      <c r="AG3" s="3">
        <v>0</v>
      </c>
      <c r="AH3" s="3" t="s">
        <v>33</v>
      </c>
      <c r="AK3" s="3"/>
    </row>
    <row r="4" spans="1:37" ht="42" customHeight="1">
      <c r="A4" s="3" t="s">
        <v>44</v>
      </c>
      <c r="C4" s="3" t="s">
        <v>45</v>
      </c>
      <c r="D4" s="3" t="s">
        <v>46</v>
      </c>
      <c r="E4" s="3">
        <v>0</v>
      </c>
      <c r="G4" s="3" t="s">
        <v>47</v>
      </c>
      <c r="H4" s="3">
        <v>2001</v>
      </c>
      <c r="I4" s="3" t="s">
        <v>48</v>
      </c>
      <c r="J4" s="3">
        <v>2101</v>
      </c>
      <c r="K4" s="5"/>
      <c r="L4" s="5"/>
      <c r="M4" s="5">
        <v>2101</v>
      </c>
      <c r="N4" s="5" t="s">
        <v>479</v>
      </c>
      <c r="O4" s="3">
        <v>39</v>
      </c>
      <c r="P4" s="3">
        <f t="shared" si="0"/>
        <v>100</v>
      </c>
      <c r="Q4" s="3">
        <v>2042</v>
      </c>
      <c r="R4" s="3" t="b">
        <v>0</v>
      </c>
      <c r="S4" s="1" t="s">
        <v>49</v>
      </c>
      <c r="T4" s="3" t="s">
        <v>14</v>
      </c>
      <c r="U4" s="3">
        <v>1</v>
      </c>
      <c r="V4" s="3">
        <v>0</v>
      </c>
      <c r="W4" s="3">
        <v>0</v>
      </c>
      <c r="X4" s="3">
        <v>0</v>
      </c>
      <c r="Y4" s="3" t="s">
        <v>50</v>
      </c>
      <c r="Z4" s="3">
        <v>0</v>
      </c>
      <c r="AA4" s="3">
        <v>0</v>
      </c>
      <c r="AB4" s="3">
        <v>0</v>
      </c>
      <c r="AC4" s="3">
        <v>0</v>
      </c>
      <c r="AD4" s="3">
        <v>0</v>
      </c>
      <c r="AE4" s="3">
        <v>0</v>
      </c>
      <c r="AF4" s="3">
        <v>0</v>
      </c>
      <c r="AG4" s="3">
        <v>1</v>
      </c>
      <c r="AH4" s="3" t="s">
        <v>51</v>
      </c>
      <c r="AK4" s="3"/>
    </row>
    <row r="5" spans="1:37" s="10" customFormat="1" ht="237.75" customHeight="1">
      <c r="A5" s="7" t="s">
        <v>52</v>
      </c>
      <c r="C5" s="8" t="s">
        <v>53</v>
      </c>
      <c r="D5" s="7" t="s">
        <v>35</v>
      </c>
      <c r="E5" s="7">
        <v>1</v>
      </c>
      <c r="F5" s="15" t="s">
        <v>473</v>
      </c>
      <c r="G5" s="7" t="s">
        <v>47</v>
      </c>
      <c r="H5" s="7">
        <v>2009</v>
      </c>
      <c r="I5" s="7">
        <v>2029</v>
      </c>
      <c r="J5" s="7">
        <v>2029</v>
      </c>
      <c r="K5" s="8"/>
      <c r="L5" s="8"/>
      <c r="M5" s="8">
        <v>2039</v>
      </c>
      <c r="N5" s="8" t="s">
        <v>575</v>
      </c>
      <c r="O5" s="7"/>
      <c r="P5" s="3">
        <f t="shared" si="0"/>
        <v>30</v>
      </c>
      <c r="Q5" s="7"/>
      <c r="R5" s="7"/>
      <c r="S5" s="9" t="s">
        <v>54</v>
      </c>
      <c r="T5" s="7" t="s">
        <v>14</v>
      </c>
      <c r="U5" s="7">
        <v>1</v>
      </c>
      <c r="V5" s="7">
        <v>0</v>
      </c>
      <c r="W5" s="7">
        <v>0</v>
      </c>
      <c r="X5" s="7">
        <v>0</v>
      </c>
      <c r="Y5" s="7" t="s">
        <v>55</v>
      </c>
      <c r="Z5" s="7">
        <v>0</v>
      </c>
      <c r="AA5" s="7">
        <v>1</v>
      </c>
      <c r="AB5" s="7">
        <v>1</v>
      </c>
      <c r="AC5" s="7">
        <v>0</v>
      </c>
      <c r="AD5" s="7">
        <v>0</v>
      </c>
      <c r="AE5" s="7">
        <v>0</v>
      </c>
      <c r="AF5" s="7">
        <v>0</v>
      </c>
      <c r="AG5" s="7">
        <v>0</v>
      </c>
      <c r="AH5" s="7" t="s">
        <v>33</v>
      </c>
      <c r="AK5" s="7"/>
    </row>
    <row r="6" spans="1:37" ht="13.5" customHeight="1">
      <c r="A6" s="3" t="s">
        <v>60</v>
      </c>
      <c r="C6" s="3" t="s">
        <v>61</v>
      </c>
      <c r="D6" s="3" t="s">
        <v>41</v>
      </c>
      <c r="E6" s="3">
        <v>2</v>
      </c>
      <c r="G6" s="3" t="s">
        <v>62</v>
      </c>
      <c r="H6" s="3">
        <v>1995</v>
      </c>
      <c r="I6" s="3">
        <v>2030</v>
      </c>
      <c r="J6" s="3">
        <v>2030</v>
      </c>
      <c r="K6" s="3"/>
      <c r="L6" s="3">
        <v>2030</v>
      </c>
      <c r="M6" s="3">
        <v>2030</v>
      </c>
      <c r="N6" s="5" t="s">
        <v>480</v>
      </c>
      <c r="O6" s="3">
        <v>54</v>
      </c>
      <c r="P6" s="3">
        <f t="shared" si="0"/>
        <v>35</v>
      </c>
      <c r="Q6" s="3">
        <v>2021</v>
      </c>
      <c r="R6" s="3" t="b">
        <v>0</v>
      </c>
      <c r="S6" s="1" t="s">
        <v>63</v>
      </c>
      <c r="T6" s="3" t="s">
        <v>14</v>
      </c>
      <c r="U6" s="3">
        <v>1</v>
      </c>
      <c r="V6" s="3">
        <v>0</v>
      </c>
      <c r="W6" s="3">
        <v>0</v>
      </c>
      <c r="X6" s="3">
        <v>0</v>
      </c>
      <c r="Y6" s="3" t="s">
        <v>64</v>
      </c>
      <c r="Z6" s="3">
        <v>0</v>
      </c>
      <c r="AA6" s="3">
        <v>0</v>
      </c>
      <c r="AB6" s="3">
        <v>0</v>
      </c>
      <c r="AC6" s="3">
        <v>0</v>
      </c>
      <c r="AD6" s="3">
        <v>0</v>
      </c>
      <c r="AE6" s="3">
        <v>1</v>
      </c>
      <c r="AF6" s="3">
        <v>0</v>
      </c>
      <c r="AG6" s="3">
        <v>0</v>
      </c>
      <c r="AH6" s="3" t="s">
        <v>51</v>
      </c>
      <c r="AK6" s="3"/>
    </row>
    <row r="7" spans="1:37" ht="364">
      <c r="A7" s="3" t="s">
        <v>65</v>
      </c>
      <c r="C7" s="3" t="s">
        <v>72</v>
      </c>
      <c r="D7" s="3" t="s">
        <v>41</v>
      </c>
      <c r="E7" s="3"/>
      <c r="G7" s="3" t="s">
        <v>73</v>
      </c>
      <c r="H7" s="3">
        <v>2008</v>
      </c>
      <c r="I7" s="3" t="s">
        <v>74</v>
      </c>
      <c r="J7" s="3">
        <v>2033</v>
      </c>
      <c r="K7" s="3"/>
      <c r="L7" s="3">
        <v>2033</v>
      </c>
      <c r="M7" s="3"/>
      <c r="N7" s="5" t="s">
        <v>481</v>
      </c>
      <c r="O7" s="3">
        <v>35</v>
      </c>
      <c r="P7" s="3" t="b">
        <f t="shared" si="0"/>
        <v>0</v>
      </c>
      <c r="Q7" s="3">
        <v>2053</v>
      </c>
      <c r="R7" s="3" t="b">
        <v>1</v>
      </c>
      <c r="S7" s="1" t="s">
        <v>476</v>
      </c>
      <c r="T7" s="3" t="s">
        <v>14</v>
      </c>
      <c r="U7" s="3">
        <v>1</v>
      </c>
      <c r="V7" s="3">
        <v>0</v>
      </c>
      <c r="W7" s="3">
        <v>0</v>
      </c>
      <c r="X7" s="3">
        <v>0</v>
      </c>
      <c r="Y7" s="3" t="s">
        <v>23</v>
      </c>
      <c r="Z7" s="3">
        <v>0</v>
      </c>
      <c r="AA7" s="3">
        <v>0</v>
      </c>
      <c r="AB7" s="3">
        <v>0</v>
      </c>
      <c r="AC7" s="3">
        <v>0</v>
      </c>
      <c r="AD7" s="3">
        <v>1</v>
      </c>
      <c r="AE7" s="3">
        <v>0</v>
      </c>
      <c r="AF7" s="3">
        <v>0</v>
      </c>
      <c r="AG7" s="3">
        <v>0</v>
      </c>
      <c r="AH7" s="3" t="s">
        <v>33</v>
      </c>
      <c r="AI7" t="s">
        <v>469</v>
      </c>
      <c r="AK7" s="3"/>
    </row>
    <row r="8" spans="1:37" ht="13.5" customHeight="1">
      <c r="A8" s="3" t="s">
        <v>434</v>
      </c>
      <c r="C8" s="3" t="s">
        <v>435</v>
      </c>
      <c r="D8" s="3" t="s">
        <v>35</v>
      </c>
      <c r="E8" s="3">
        <v>2</v>
      </c>
      <c r="G8" s="3" t="s">
        <v>109</v>
      </c>
      <c r="H8" s="3">
        <v>1970</v>
      </c>
      <c r="I8" s="3" t="s">
        <v>436</v>
      </c>
      <c r="J8" s="3">
        <v>1979</v>
      </c>
      <c r="K8" s="3"/>
      <c r="L8" s="3">
        <v>1973</v>
      </c>
      <c r="M8" s="3">
        <v>1985</v>
      </c>
      <c r="N8" s="5" t="s">
        <v>576</v>
      </c>
      <c r="O8" s="3"/>
      <c r="P8" s="3">
        <f t="shared" si="0"/>
        <v>15</v>
      </c>
      <c r="Q8" s="3"/>
      <c r="R8" s="3"/>
      <c r="S8" s="1" t="s">
        <v>437</v>
      </c>
      <c r="T8" s="3" t="s">
        <v>14</v>
      </c>
      <c r="U8" s="3">
        <v>1</v>
      </c>
      <c r="V8" s="3">
        <v>0</v>
      </c>
      <c r="W8" s="3">
        <v>0</v>
      </c>
      <c r="X8" s="3">
        <v>0</v>
      </c>
      <c r="Y8" s="3" t="s">
        <v>438</v>
      </c>
      <c r="Z8" s="3">
        <v>0</v>
      </c>
      <c r="AA8" s="3">
        <v>0</v>
      </c>
      <c r="AB8" s="3">
        <v>0</v>
      </c>
      <c r="AC8" s="3">
        <v>0</v>
      </c>
      <c r="AD8" s="3">
        <v>1</v>
      </c>
      <c r="AE8" s="3">
        <v>0</v>
      </c>
      <c r="AF8" s="3">
        <v>0</v>
      </c>
      <c r="AG8" s="3">
        <v>0</v>
      </c>
      <c r="AH8" s="3" t="s">
        <v>33</v>
      </c>
      <c r="AK8" s="3"/>
    </row>
    <row r="9" spans="1:37" ht="168" customHeight="1">
      <c r="A9" s="3" t="s">
        <v>80</v>
      </c>
      <c r="C9" s="3" t="s">
        <v>61</v>
      </c>
      <c r="D9" s="3" t="s">
        <v>41</v>
      </c>
      <c r="E9" s="3">
        <v>2</v>
      </c>
      <c r="G9" s="3" t="s">
        <v>62</v>
      </c>
      <c r="H9" s="3">
        <v>1995</v>
      </c>
      <c r="I9" s="3">
        <v>2050</v>
      </c>
      <c r="J9" s="3">
        <v>2050</v>
      </c>
      <c r="K9" s="3"/>
      <c r="L9" s="3">
        <v>2050</v>
      </c>
      <c r="M9" s="3">
        <v>2050</v>
      </c>
      <c r="N9" s="5" t="s">
        <v>482</v>
      </c>
      <c r="O9" s="3"/>
      <c r="P9" s="3">
        <f t="shared" si="0"/>
        <v>55</v>
      </c>
      <c r="Q9" s="3"/>
      <c r="R9" s="3"/>
      <c r="S9" s="1" t="s">
        <v>81</v>
      </c>
      <c r="T9" s="3" t="s">
        <v>14</v>
      </c>
      <c r="U9" s="3">
        <v>1</v>
      </c>
      <c r="V9" s="3">
        <v>0</v>
      </c>
      <c r="W9" s="3">
        <v>0</v>
      </c>
      <c r="X9" s="3">
        <v>0</v>
      </c>
      <c r="Y9" s="3" t="s">
        <v>82</v>
      </c>
      <c r="Z9" s="3">
        <v>0</v>
      </c>
      <c r="AA9" s="3">
        <v>0</v>
      </c>
      <c r="AB9" s="3">
        <v>0</v>
      </c>
      <c r="AC9" s="3">
        <v>0</v>
      </c>
      <c r="AD9" s="3">
        <v>0</v>
      </c>
      <c r="AE9" s="3">
        <v>1</v>
      </c>
      <c r="AF9" s="3">
        <v>0</v>
      </c>
      <c r="AG9" s="3">
        <v>0</v>
      </c>
      <c r="AH9" s="3" t="s">
        <v>51</v>
      </c>
      <c r="AK9" s="3"/>
    </row>
    <row r="10" spans="1:37" ht="336">
      <c r="A10" s="3" t="s">
        <v>83</v>
      </c>
      <c r="C10" s="3" t="s">
        <v>90</v>
      </c>
      <c r="D10" s="3" t="s">
        <v>35</v>
      </c>
      <c r="E10" s="3"/>
      <c r="G10" s="3" t="s">
        <v>42</v>
      </c>
      <c r="H10" s="3">
        <v>2008</v>
      </c>
      <c r="I10" s="3" t="s">
        <v>91</v>
      </c>
      <c r="J10" s="3">
        <v>2030</v>
      </c>
      <c r="K10" s="3"/>
      <c r="L10" s="3">
        <v>2030</v>
      </c>
      <c r="M10" s="3"/>
      <c r="N10" s="5" t="s">
        <v>483</v>
      </c>
      <c r="O10" s="3">
        <v>54</v>
      </c>
      <c r="P10" s="3" t="b">
        <f t="shared" si="0"/>
        <v>0</v>
      </c>
      <c r="Q10" s="3">
        <v>2034</v>
      </c>
      <c r="R10" s="3" t="b">
        <v>1</v>
      </c>
      <c r="S10" s="1" t="s">
        <v>92</v>
      </c>
      <c r="T10" s="3" t="s">
        <v>93</v>
      </c>
      <c r="U10" s="3">
        <v>1</v>
      </c>
      <c r="V10" s="3">
        <v>1</v>
      </c>
      <c r="W10" s="3">
        <v>0</v>
      </c>
      <c r="X10" s="3">
        <v>1</v>
      </c>
      <c r="Y10" s="3" t="s">
        <v>94</v>
      </c>
      <c r="Z10" s="3">
        <v>0</v>
      </c>
      <c r="AA10" s="3">
        <v>0</v>
      </c>
      <c r="AB10" s="3">
        <v>0</v>
      </c>
      <c r="AC10" s="3">
        <v>1</v>
      </c>
      <c r="AD10" s="3">
        <v>1</v>
      </c>
      <c r="AE10" s="3">
        <v>0</v>
      </c>
      <c r="AF10" s="3">
        <v>0</v>
      </c>
      <c r="AG10" s="3">
        <v>0</v>
      </c>
      <c r="AH10" s="3" t="s">
        <v>33</v>
      </c>
      <c r="AI10" t="s">
        <v>470</v>
      </c>
      <c r="AK10" s="3"/>
    </row>
    <row r="11" spans="1:37" ht="14">
      <c r="A11" s="3" t="s">
        <v>102</v>
      </c>
      <c r="C11" s="3" t="s">
        <v>633</v>
      </c>
      <c r="D11" s="3" t="s">
        <v>103</v>
      </c>
      <c r="E11" s="3">
        <v>2</v>
      </c>
      <c r="G11" s="3" t="s">
        <v>36</v>
      </c>
      <c r="H11" s="3">
        <v>2011</v>
      </c>
      <c r="I11" s="3" t="s">
        <v>104</v>
      </c>
      <c r="J11" s="3">
        <v>2040</v>
      </c>
      <c r="K11" s="3"/>
      <c r="L11" s="3">
        <v>2040</v>
      </c>
      <c r="M11" s="3">
        <v>2040</v>
      </c>
      <c r="N11" s="5" t="s">
        <v>484</v>
      </c>
      <c r="O11" s="3">
        <v>42</v>
      </c>
      <c r="P11" s="3">
        <f t="shared" si="0"/>
        <v>29</v>
      </c>
      <c r="Q11" s="3">
        <v>2049</v>
      </c>
      <c r="R11" s="3" t="b">
        <v>1</v>
      </c>
      <c r="S11" s="11"/>
      <c r="T11" s="3" t="s">
        <v>14</v>
      </c>
      <c r="U11" s="3">
        <v>1</v>
      </c>
      <c r="V11" s="3">
        <v>0</v>
      </c>
      <c r="W11" s="3">
        <v>0</v>
      </c>
      <c r="X11" s="3">
        <v>0</v>
      </c>
      <c r="Y11" s="3" t="s">
        <v>105</v>
      </c>
      <c r="Z11" s="3">
        <v>0</v>
      </c>
      <c r="AA11" s="3">
        <v>0</v>
      </c>
      <c r="AB11" s="3">
        <v>0</v>
      </c>
      <c r="AC11" s="3">
        <v>0</v>
      </c>
      <c r="AD11" s="3">
        <v>0</v>
      </c>
      <c r="AE11" s="3">
        <v>1</v>
      </c>
      <c r="AF11" s="3">
        <v>0</v>
      </c>
      <c r="AG11" s="3">
        <v>0</v>
      </c>
      <c r="AH11" s="3" t="s">
        <v>33</v>
      </c>
      <c r="AK11" s="3">
        <v>1</v>
      </c>
    </row>
    <row r="12" spans="1:37" ht="195.75" customHeight="1">
      <c r="A12" t="s">
        <v>520</v>
      </c>
      <c r="C12" t="s">
        <v>516</v>
      </c>
      <c r="D12" t="s">
        <v>103</v>
      </c>
      <c r="H12">
        <v>2012</v>
      </c>
      <c r="L12">
        <v>3012</v>
      </c>
      <c r="M12">
        <v>3012</v>
      </c>
      <c r="N12" t="s">
        <v>521</v>
      </c>
      <c r="P12" s="3">
        <f t="shared" si="0"/>
        <v>1000</v>
      </c>
      <c r="AK12">
        <v>1</v>
      </c>
    </row>
    <row r="13" spans="1:37" ht="14" customHeight="1">
      <c r="A13" s="3" t="s">
        <v>113</v>
      </c>
      <c r="C13" s="3" t="s">
        <v>114</v>
      </c>
      <c r="D13" s="3" t="s">
        <v>41</v>
      </c>
      <c r="E13" s="3">
        <v>2</v>
      </c>
      <c r="G13" s="3" t="s">
        <v>42</v>
      </c>
      <c r="H13" s="3">
        <v>2001</v>
      </c>
      <c r="I13" s="3">
        <v>2020</v>
      </c>
      <c r="J13" s="3">
        <v>2020</v>
      </c>
      <c r="K13" s="3"/>
      <c r="L13" s="3">
        <v>2020</v>
      </c>
      <c r="M13" s="3">
        <v>2020</v>
      </c>
      <c r="N13" s="5" t="s">
        <v>485</v>
      </c>
      <c r="O13" s="3">
        <v>84</v>
      </c>
      <c r="P13" s="3">
        <f t="shared" si="0"/>
        <v>19</v>
      </c>
      <c r="Q13" s="3">
        <v>1997</v>
      </c>
      <c r="R13" s="3" t="b">
        <v>0</v>
      </c>
      <c r="S13" s="1" t="s">
        <v>115</v>
      </c>
      <c r="T13" s="3" t="s">
        <v>14</v>
      </c>
      <c r="U13" s="3">
        <v>1</v>
      </c>
      <c r="V13" s="3">
        <v>0</v>
      </c>
      <c r="W13" s="3">
        <v>0</v>
      </c>
      <c r="X13" s="3">
        <v>0</v>
      </c>
      <c r="Y13" s="3" t="s">
        <v>116</v>
      </c>
      <c r="Z13" s="3">
        <v>0</v>
      </c>
      <c r="AA13" s="3">
        <v>0</v>
      </c>
      <c r="AB13" s="3">
        <v>0</v>
      </c>
      <c r="AC13" s="3">
        <v>0</v>
      </c>
      <c r="AD13" s="3">
        <v>0</v>
      </c>
      <c r="AE13" s="3">
        <v>1</v>
      </c>
      <c r="AF13" s="3">
        <v>0</v>
      </c>
      <c r="AG13" s="3">
        <v>0</v>
      </c>
      <c r="AH13" s="3" t="s">
        <v>33</v>
      </c>
      <c r="AK13" s="3"/>
    </row>
    <row r="14" spans="1:37" ht="56">
      <c r="A14" s="3" t="s">
        <v>117</v>
      </c>
      <c r="C14" s="3" t="s">
        <v>118</v>
      </c>
      <c r="D14" s="3" t="s">
        <v>103</v>
      </c>
      <c r="E14" s="3">
        <v>2</v>
      </c>
      <c r="G14" s="3" t="s">
        <v>47</v>
      </c>
      <c r="H14" s="3">
        <v>1998</v>
      </c>
      <c r="I14" s="3">
        <v>2108</v>
      </c>
      <c r="J14" s="3">
        <v>2108</v>
      </c>
      <c r="K14" s="3"/>
      <c r="L14" s="3">
        <v>2108</v>
      </c>
      <c r="M14" s="3">
        <v>2108</v>
      </c>
      <c r="N14" s="5" t="s">
        <v>486</v>
      </c>
      <c r="O14" s="3">
        <v>66</v>
      </c>
      <c r="P14" s="3">
        <f t="shared" si="0"/>
        <v>110</v>
      </c>
      <c r="Q14" s="3">
        <v>2012</v>
      </c>
      <c r="R14" s="3" t="b">
        <v>0</v>
      </c>
      <c r="S14" s="1" t="s">
        <v>119</v>
      </c>
      <c r="T14" s="3" t="s">
        <v>14</v>
      </c>
      <c r="U14" s="3">
        <v>1</v>
      </c>
      <c r="V14" s="3">
        <v>0</v>
      </c>
      <c r="W14" s="3">
        <v>0</v>
      </c>
      <c r="X14" s="3">
        <v>0</v>
      </c>
      <c r="Y14" s="3" t="s">
        <v>89</v>
      </c>
      <c r="Z14" s="3">
        <v>0</v>
      </c>
      <c r="AA14" s="3">
        <v>0</v>
      </c>
      <c r="AB14" s="3">
        <v>0</v>
      </c>
      <c r="AC14" s="3">
        <v>0</v>
      </c>
      <c r="AD14" s="3">
        <v>0</v>
      </c>
      <c r="AE14" s="3">
        <v>0</v>
      </c>
      <c r="AF14" s="3">
        <v>0</v>
      </c>
      <c r="AG14" s="3">
        <v>1</v>
      </c>
      <c r="AH14" s="3" t="s">
        <v>51</v>
      </c>
      <c r="AK14" s="3"/>
    </row>
    <row r="15" spans="1:37" ht="168" customHeight="1">
      <c r="A15" s="3" t="s">
        <v>137</v>
      </c>
      <c r="C15" s="3" t="s">
        <v>634</v>
      </c>
      <c r="D15" s="3" t="s">
        <v>46</v>
      </c>
      <c r="E15" s="3">
        <v>2</v>
      </c>
      <c r="G15" s="3" t="s">
        <v>36</v>
      </c>
      <c r="H15" s="3">
        <v>2012</v>
      </c>
      <c r="I15" s="3" t="s">
        <v>138</v>
      </c>
      <c r="J15" s="3">
        <v>2027</v>
      </c>
      <c r="K15" s="3"/>
      <c r="L15" s="3">
        <v>2027</v>
      </c>
      <c r="M15" s="3">
        <v>2027</v>
      </c>
      <c r="N15" s="5" t="s">
        <v>489</v>
      </c>
      <c r="O15" s="3"/>
      <c r="P15" s="3">
        <f t="shared" si="0"/>
        <v>15</v>
      </c>
      <c r="Q15" s="3"/>
      <c r="R15" s="3"/>
      <c r="S15" s="11"/>
      <c r="T15" s="3" t="s">
        <v>14</v>
      </c>
      <c r="U15" s="3">
        <v>1</v>
      </c>
      <c r="V15" s="3">
        <v>0</v>
      </c>
      <c r="W15" s="3">
        <v>0</v>
      </c>
      <c r="X15" s="3">
        <v>0</v>
      </c>
      <c r="Y15" s="3" t="s">
        <v>139</v>
      </c>
      <c r="Z15" s="3">
        <v>0</v>
      </c>
      <c r="AA15" s="3">
        <v>0</v>
      </c>
      <c r="AB15" s="3">
        <v>0</v>
      </c>
      <c r="AC15" s="3">
        <v>0</v>
      </c>
      <c r="AD15" s="3">
        <v>1</v>
      </c>
      <c r="AE15" s="3">
        <v>0</v>
      </c>
      <c r="AF15" s="3">
        <v>0</v>
      </c>
      <c r="AG15" s="3">
        <v>0</v>
      </c>
      <c r="AH15" s="3" t="s">
        <v>33</v>
      </c>
      <c r="AK15" s="3">
        <v>1</v>
      </c>
    </row>
    <row r="16" spans="1:37" ht="27.75" customHeight="1">
      <c r="A16" s="3" t="s">
        <v>140</v>
      </c>
      <c r="C16" s="3" t="s">
        <v>61</v>
      </c>
      <c r="D16" s="3" t="s">
        <v>41</v>
      </c>
      <c r="E16" s="3">
        <v>1</v>
      </c>
      <c r="G16" s="3" t="s">
        <v>62</v>
      </c>
      <c r="H16" s="3">
        <v>1995</v>
      </c>
      <c r="I16" s="3" t="s">
        <v>141</v>
      </c>
      <c r="J16" s="3">
        <v>2011</v>
      </c>
      <c r="K16" s="3"/>
      <c r="L16" s="3">
        <v>2004</v>
      </c>
      <c r="M16" s="3">
        <v>2019</v>
      </c>
      <c r="N16" s="5" t="s">
        <v>490</v>
      </c>
      <c r="O16" s="3">
        <v>40</v>
      </c>
      <c r="P16" s="3">
        <f t="shared" si="0"/>
        <v>24</v>
      </c>
      <c r="Q16" s="3">
        <v>2035</v>
      </c>
      <c r="R16" s="3" t="b">
        <v>1</v>
      </c>
      <c r="S16" s="1" t="s">
        <v>142</v>
      </c>
      <c r="T16" s="3" t="s">
        <v>14</v>
      </c>
      <c r="U16" s="3">
        <v>1</v>
      </c>
      <c r="V16" s="3">
        <v>0</v>
      </c>
      <c r="W16" s="3">
        <v>0</v>
      </c>
      <c r="X16" s="3">
        <v>0</v>
      </c>
      <c r="Y16" s="3" t="s">
        <v>143</v>
      </c>
      <c r="Z16" s="3">
        <v>0</v>
      </c>
      <c r="AA16" s="3">
        <v>0</v>
      </c>
      <c r="AB16" s="3">
        <v>0</v>
      </c>
      <c r="AC16" s="3">
        <v>0</v>
      </c>
      <c r="AD16" s="3">
        <v>0</v>
      </c>
      <c r="AE16" s="3">
        <v>1</v>
      </c>
      <c r="AF16" s="3">
        <v>0</v>
      </c>
      <c r="AG16" s="3">
        <v>0</v>
      </c>
      <c r="AH16" s="3" t="s">
        <v>51</v>
      </c>
      <c r="AK16" s="3"/>
    </row>
    <row r="17" spans="1:37" ht="266">
      <c r="A17" s="3" t="s">
        <v>144</v>
      </c>
      <c r="C17" s="5" t="s">
        <v>628</v>
      </c>
      <c r="D17" s="3" t="s">
        <v>35</v>
      </c>
      <c r="E17" s="3">
        <v>2</v>
      </c>
      <c r="G17" s="3" t="s">
        <v>36</v>
      </c>
      <c r="H17" s="3">
        <v>2012</v>
      </c>
      <c r="I17" s="3" t="s">
        <v>145</v>
      </c>
      <c r="J17" s="3">
        <v>2100</v>
      </c>
      <c r="K17" s="3"/>
      <c r="L17" s="3">
        <v>2095</v>
      </c>
      <c r="M17" s="3"/>
      <c r="N17" s="5" t="s">
        <v>493</v>
      </c>
      <c r="O17" s="3"/>
      <c r="P17" s="3" t="b">
        <f t="shared" si="0"/>
        <v>0</v>
      </c>
      <c r="Q17" s="3"/>
      <c r="R17" s="3" t="b">
        <v>0</v>
      </c>
      <c r="S17" s="1" t="s">
        <v>496</v>
      </c>
      <c r="T17" s="3" t="s">
        <v>14</v>
      </c>
      <c r="U17" s="3">
        <v>1</v>
      </c>
      <c r="V17" s="3">
        <v>0</v>
      </c>
      <c r="W17" s="3">
        <v>0</v>
      </c>
      <c r="X17" s="3">
        <v>0</v>
      </c>
      <c r="Y17" s="3" t="s">
        <v>38</v>
      </c>
      <c r="Z17" s="3">
        <v>0</v>
      </c>
      <c r="AA17" s="3">
        <v>0</v>
      </c>
      <c r="AB17" s="3">
        <v>0</v>
      </c>
      <c r="AC17" s="3">
        <v>0</v>
      </c>
      <c r="AD17" s="3">
        <v>1</v>
      </c>
      <c r="AE17" s="3">
        <v>0</v>
      </c>
      <c r="AF17" s="3">
        <v>0</v>
      </c>
      <c r="AG17" s="3">
        <v>0</v>
      </c>
      <c r="AH17" s="3" t="s">
        <v>33</v>
      </c>
      <c r="AK17" s="3">
        <v>1</v>
      </c>
    </row>
    <row r="18" spans="1:37" ht="69.75" customHeight="1">
      <c r="A18" s="6" t="s">
        <v>146</v>
      </c>
      <c r="C18" s="6" t="s">
        <v>147</v>
      </c>
      <c r="D18" s="6" t="s">
        <v>103</v>
      </c>
      <c r="E18" s="6">
        <v>0</v>
      </c>
      <c r="G18" s="6" t="s">
        <v>148</v>
      </c>
      <c r="H18" s="6">
        <v>1994</v>
      </c>
      <c r="I18" s="6">
        <v>2035</v>
      </c>
      <c r="J18" s="6">
        <v>2035</v>
      </c>
      <c r="K18" s="6"/>
      <c r="L18" s="6">
        <v>2035</v>
      </c>
      <c r="M18" s="6">
        <v>2035</v>
      </c>
      <c r="N18" s="6" t="s">
        <v>569</v>
      </c>
      <c r="P18" s="3">
        <f t="shared" si="0"/>
        <v>41</v>
      </c>
      <c r="Q18" s="6" t="s">
        <v>14</v>
      </c>
      <c r="R18" s="6">
        <v>1</v>
      </c>
      <c r="S18" s="1" t="s">
        <v>568</v>
      </c>
      <c r="T18" s="6">
        <v>0</v>
      </c>
      <c r="U18" s="6">
        <v>0</v>
      </c>
      <c r="V18" s="6" t="s">
        <v>150</v>
      </c>
      <c r="W18" s="6">
        <v>0</v>
      </c>
      <c r="X18" s="6">
        <v>1</v>
      </c>
      <c r="Y18" s="6">
        <v>0</v>
      </c>
      <c r="Z18" s="6">
        <v>0</v>
      </c>
      <c r="AA18" s="6">
        <v>0</v>
      </c>
      <c r="AB18" s="6">
        <v>0</v>
      </c>
      <c r="AC18" s="6">
        <v>0</v>
      </c>
      <c r="AD18" s="6">
        <v>0</v>
      </c>
      <c r="AE18" s="6" t="s">
        <v>33</v>
      </c>
      <c r="AK18" s="6"/>
    </row>
    <row r="19" spans="1:37" ht="42" customHeight="1">
      <c r="A19" s="3" t="s">
        <v>151</v>
      </c>
      <c r="C19" s="3" t="s">
        <v>629</v>
      </c>
      <c r="D19" s="3" t="s">
        <v>35</v>
      </c>
      <c r="E19" s="3">
        <v>2</v>
      </c>
      <c r="G19" s="3" t="s">
        <v>36</v>
      </c>
      <c r="H19" s="3">
        <v>2012</v>
      </c>
      <c r="I19" s="3" t="s">
        <v>152</v>
      </c>
      <c r="J19" s="3">
        <v>2112</v>
      </c>
      <c r="K19" s="3"/>
      <c r="L19" s="3">
        <v>2112</v>
      </c>
      <c r="M19" s="3">
        <v>2112</v>
      </c>
      <c r="N19" s="5" t="s">
        <v>492</v>
      </c>
      <c r="O19" s="3">
        <v>62</v>
      </c>
      <c r="P19" s="3">
        <f t="shared" si="0"/>
        <v>100</v>
      </c>
      <c r="Q19" s="3">
        <v>2030</v>
      </c>
      <c r="R19" s="3" t="b">
        <v>0</v>
      </c>
      <c r="S19" s="11"/>
      <c r="T19" s="3" t="s">
        <v>14</v>
      </c>
      <c r="U19" s="3">
        <v>1</v>
      </c>
      <c r="V19" s="3">
        <v>0</v>
      </c>
      <c r="W19" s="3">
        <v>0</v>
      </c>
      <c r="X19" s="3">
        <v>0</v>
      </c>
      <c r="Y19" s="3" t="s">
        <v>153</v>
      </c>
      <c r="Z19" s="3">
        <v>0</v>
      </c>
      <c r="AA19" s="3">
        <v>0</v>
      </c>
      <c r="AB19" s="3">
        <v>0</v>
      </c>
      <c r="AC19" s="3">
        <v>0</v>
      </c>
      <c r="AD19" s="3">
        <v>1</v>
      </c>
      <c r="AE19" s="3">
        <v>0</v>
      </c>
      <c r="AF19" s="3">
        <v>0</v>
      </c>
      <c r="AG19" s="3">
        <v>0</v>
      </c>
      <c r="AH19" s="3" t="s">
        <v>33</v>
      </c>
      <c r="AK19" s="3">
        <v>1</v>
      </c>
    </row>
    <row r="20" spans="1:37" ht="84" customHeight="1">
      <c r="A20" s="3" t="s">
        <v>154</v>
      </c>
      <c r="C20" s="3" t="s">
        <v>61</v>
      </c>
      <c r="D20" s="3" t="s">
        <v>41</v>
      </c>
      <c r="E20" s="3">
        <v>2</v>
      </c>
      <c r="G20" s="3" t="s">
        <v>62</v>
      </c>
      <c r="H20" s="3">
        <v>1995</v>
      </c>
      <c r="I20" s="3">
        <v>2010</v>
      </c>
      <c r="J20" s="3">
        <v>2010</v>
      </c>
      <c r="K20" s="3"/>
      <c r="L20" s="3">
        <v>2010</v>
      </c>
      <c r="M20" s="3">
        <v>2010</v>
      </c>
      <c r="N20" s="5" t="s">
        <v>494</v>
      </c>
      <c r="O20" s="3">
        <v>65</v>
      </c>
      <c r="P20" s="3">
        <f t="shared" si="0"/>
        <v>15</v>
      </c>
      <c r="Q20" s="3">
        <v>2010</v>
      </c>
      <c r="R20" s="3" t="b">
        <v>0</v>
      </c>
      <c r="S20" s="1" t="s">
        <v>155</v>
      </c>
      <c r="T20" s="3" t="s">
        <v>14</v>
      </c>
      <c r="U20" s="3">
        <v>1</v>
      </c>
      <c r="V20" s="3">
        <v>0</v>
      </c>
      <c r="W20" s="3">
        <v>0</v>
      </c>
      <c r="X20" s="3">
        <v>0</v>
      </c>
      <c r="Y20" s="3" t="s">
        <v>156</v>
      </c>
      <c r="Z20" s="3">
        <v>0</v>
      </c>
      <c r="AA20" s="3">
        <v>0</v>
      </c>
      <c r="AB20" s="3">
        <v>0</v>
      </c>
      <c r="AC20" s="3">
        <v>0</v>
      </c>
      <c r="AD20" s="3">
        <v>0</v>
      </c>
      <c r="AE20" s="3">
        <v>1</v>
      </c>
      <c r="AF20" s="3">
        <v>0</v>
      </c>
      <c r="AG20" s="3">
        <v>0</v>
      </c>
      <c r="AH20" s="3" t="s">
        <v>51</v>
      </c>
      <c r="AK20" s="3"/>
    </row>
    <row r="21" spans="1:37" ht="13.5" customHeight="1">
      <c r="A21" s="3" t="s">
        <v>166</v>
      </c>
      <c r="C21" s="3" t="s">
        <v>628</v>
      </c>
      <c r="D21" s="3" t="s">
        <v>35</v>
      </c>
      <c r="E21" s="3">
        <v>2</v>
      </c>
      <c r="G21" s="3" t="s">
        <v>36</v>
      </c>
      <c r="H21" s="3">
        <v>2012</v>
      </c>
      <c r="I21" s="3" t="s">
        <v>167</v>
      </c>
      <c r="J21" s="3">
        <v>2092</v>
      </c>
      <c r="K21" s="3"/>
      <c r="L21" s="3"/>
      <c r="M21" s="3">
        <v>2092</v>
      </c>
      <c r="N21" s="5" t="s">
        <v>507</v>
      </c>
      <c r="O21" s="3"/>
      <c r="P21" s="3">
        <f t="shared" si="0"/>
        <v>80</v>
      </c>
      <c r="Q21" s="3"/>
      <c r="R21" s="3" t="b">
        <v>0</v>
      </c>
      <c r="S21" s="1" t="s">
        <v>506</v>
      </c>
      <c r="T21" s="3" t="s">
        <v>14</v>
      </c>
      <c r="U21" s="3">
        <v>1</v>
      </c>
      <c r="V21" s="3">
        <v>0</v>
      </c>
      <c r="W21" s="3">
        <v>0</v>
      </c>
      <c r="X21" s="3">
        <v>0</v>
      </c>
      <c r="Y21" s="3" t="s">
        <v>38</v>
      </c>
      <c r="Z21" s="3">
        <v>0</v>
      </c>
      <c r="AA21" s="3">
        <v>0</v>
      </c>
      <c r="AB21" s="3">
        <v>0</v>
      </c>
      <c r="AC21" s="3">
        <v>0</v>
      </c>
      <c r="AD21" s="3">
        <v>1</v>
      </c>
      <c r="AE21" s="3">
        <v>0</v>
      </c>
      <c r="AF21" s="3">
        <v>0</v>
      </c>
      <c r="AG21" s="3">
        <v>0</v>
      </c>
      <c r="AH21" s="3" t="s">
        <v>33</v>
      </c>
      <c r="AK21" s="3">
        <v>1</v>
      </c>
    </row>
    <row r="22" spans="1:37" ht="69.75" customHeight="1">
      <c r="A22" s="3" t="s">
        <v>168</v>
      </c>
      <c r="C22" s="3" t="s">
        <v>175</v>
      </c>
      <c r="D22" s="5" t="s">
        <v>103</v>
      </c>
      <c r="E22" s="3"/>
      <c r="G22" s="3" t="s">
        <v>47</v>
      </c>
      <c r="H22" s="3">
        <v>1962</v>
      </c>
      <c r="I22" s="3" t="s">
        <v>176</v>
      </c>
      <c r="J22" s="3">
        <v>1978</v>
      </c>
      <c r="K22" s="3"/>
      <c r="L22" s="3">
        <v>1978</v>
      </c>
      <c r="M22" s="3">
        <v>1978</v>
      </c>
      <c r="N22" s="5" t="s">
        <v>526</v>
      </c>
      <c r="O22" s="3">
        <v>46</v>
      </c>
      <c r="P22" s="3">
        <f t="shared" si="0"/>
        <v>16</v>
      </c>
      <c r="Q22" s="3">
        <v>1996</v>
      </c>
      <c r="R22" s="3" t="b">
        <v>1</v>
      </c>
      <c r="S22" s="1" t="s">
        <v>177</v>
      </c>
      <c r="T22" s="3" t="s">
        <v>178</v>
      </c>
      <c r="U22" s="3">
        <v>1</v>
      </c>
      <c r="V22" s="3">
        <v>0</v>
      </c>
      <c r="W22" s="3">
        <v>1</v>
      </c>
      <c r="X22" s="3">
        <v>0</v>
      </c>
      <c r="Y22" s="3" t="s">
        <v>179</v>
      </c>
      <c r="Z22" s="3">
        <v>0</v>
      </c>
      <c r="AA22" s="3">
        <v>0</v>
      </c>
      <c r="AB22" s="3">
        <v>1</v>
      </c>
      <c r="AC22" s="3">
        <v>0</v>
      </c>
      <c r="AD22" s="3">
        <v>0</v>
      </c>
      <c r="AE22" s="3">
        <v>0</v>
      </c>
      <c r="AF22" s="3">
        <v>0</v>
      </c>
      <c r="AG22" s="3">
        <v>0</v>
      </c>
      <c r="AH22" s="3" t="s">
        <v>51</v>
      </c>
      <c r="AK22" s="3"/>
    </row>
    <row r="23" spans="1:37" ht="14">
      <c r="A23" s="3" t="s">
        <v>185</v>
      </c>
      <c r="C23" s="3" t="s">
        <v>632</v>
      </c>
      <c r="D23" s="3" t="s">
        <v>46</v>
      </c>
      <c r="E23" s="3">
        <v>2</v>
      </c>
      <c r="G23" s="3" t="s">
        <v>36</v>
      </c>
      <c r="H23" s="3">
        <v>2012</v>
      </c>
      <c r="I23" s="3" t="s">
        <v>187</v>
      </c>
      <c r="J23" s="3">
        <v>2030</v>
      </c>
      <c r="K23" s="3"/>
      <c r="L23" s="3">
        <v>2030</v>
      </c>
      <c r="M23" s="3">
        <v>2030</v>
      </c>
      <c r="N23" s="5" t="s">
        <v>528</v>
      </c>
      <c r="O23" s="3"/>
      <c r="P23" s="3">
        <f t="shared" si="0"/>
        <v>18</v>
      </c>
      <c r="Q23" s="3"/>
      <c r="R23" s="3"/>
      <c r="S23" s="11"/>
      <c r="T23" s="3" t="s">
        <v>14</v>
      </c>
      <c r="U23" s="3">
        <v>1</v>
      </c>
      <c r="V23" s="3">
        <v>0</v>
      </c>
      <c r="W23" s="3">
        <v>0</v>
      </c>
      <c r="X23" s="3">
        <v>0</v>
      </c>
      <c r="Y23" s="3" t="s">
        <v>188</v>
      </c>
      <c r="Z23" s="3">
        <v>0</v>
      </c>
      <c r="AA23" s="3">
        <v>0</v>
      </c>
      <c r="AB23" s="3">
        <v>0</v>
      </c>
      <c r="AC23" s="3">
        <v>0</v>
      </c>
      <c r="AD23" s="3">
        <v>1</v>
      </c>
      <c r="AE23" s="3">
        <v>0</v>
      </c>
      <c r="AF23" s="3">
        <v>0</v>
      </c>
      <c r="AG23" s="3">
        <v>0</v>
      </c>
      <c r="AH23" s="3" t="s">
        <v>33</v>
      </c>
      <c r="AK23" s="3">
        <v>1</v>
      </c>
    </row>
    <row r="24" spans="1:37" ht="97.5" customHeight="1">
      <c r="A24" s="3" t="s">
        <v>195</v>
      </c>
      <c r="C24" s="3" t="s">
        <v>196</v>
      </c>
      <c r="D24" s="3" t="s">
        <v>103</v>
      </c>
      <c r="E24" s="3">
        <v>0</v>
      </c>
      <c r="G24" s="3" t="s">
        <v>47</v>
      </c>
      <c r="H24" s="3">
        <v>2004</v>
      </c>
      <c r="I24" s="3" t="s">
        <v>197</v>
      </c>
      <c r="J24" s="3">
        <v>2029</v>
      </c>
      <c r="K24" s="3"/>
      <c r="L24" s="3"/>
      <c r="M24" s="3">
        <v>2054</v>
      </c>
      <c r="N24" s="5" t="s">
        <v>529</v>
      </c>
      <c r="O24" s="3">
        <v>47</v>
      </c>
      <c r="P24" s="3">
        <f t="shared" si="0"/>
        <v>50</v>
      </c>
      <c r="Q24" s="3">
        <v>2037</v>
      </c>
      <c r="R24" s="3" t="b">
        <v>1</v>
      </c>
      <c r="S24" s="1" t="s">
        <v>198</v>
      </c>
      <c r="T24" s="3" t="s">
        <v>199</v>
      </c>
      <c r="U24" s="3">
        <v>1</v>
      </c>
      <c r="V24" s="3">
        <v>0</v>
      </c>
      <c r="W24" s="3">
        <v>1</v>
      </c>
      <c r="X24" s="3">
        <v>1</v>
      </c>
      <c r="Y24" s="3" t="s">
        <v>200</v>
      </c>
      <c r="Z24" s="3">
        <v>0</v>
      </c>
      <c r="AA24" s="3">
        <v>0</v>
      </c>
      <c r="AB24" s="3">
        <v>1</v>
      </c>
      <c r="AC24" s="3">
        <v>0</v>
      </c>
      <c r="AD24" s="3">
        <v>1</v>
      </c>
      <c r="AE24" s="3">
        <v>0</v>
      </c>
      <c r="AF24" s="3">
        <v>0</v>
      </c>
      <c r="AG24" s="3">
        <v>0</v>
      </c>
      <c r="AH24" s="3" t="s">
        <v>33</v>
      </c>
      <c r="AK24" s="3"/>
    </row>
    <row r="25" spans="1:37" ht="97.5" customHeight="1">
      <c r="A25" s="3" t="s">
        <v>206</v>
      </c>
      <c r="C25" s="3" t="s">
        <v>207</v>
      </c>
      <c r="D25" s="3" t="s">
        <v>103</v>
      </c>
      <c r="E25" s="3">
        <v>0</v>
      </c>
      <c r="G25" s="3" t="s">
        <v>31</v>
      </c>
      <c r="H25" s="3">
        <v>2001</v>
      </c>
      <c r="I25" s="3" t="s">
        <v>209</v>
      </c>
      <c r="J25" s="3">
        <v>2050</v>
      </c>
      <c r="K25" s="3"/>
      <c r="L25" s="3"/>
      <c r="M25" s="3">
        <v>2101</v>
      </c>
      <c r="N25" s="5" t="s">
        <v>530</v>
      </c>
      <c r="O25" s="3"/>
      <c r="P25" s="3">
        <f t="shared" si="0"/>
        <v>100</v>
      </c>
      <c r="Q25" s="3"/>
      <c r="R25" s="3"/>
      <c r="S25" s="1" t="s">
        <v>210</v>
      </c>
      <c r="T25" s="3" t="s">
        <v>211</v>
      </c>
      <c r="U25" s="3">
        <v>1</v>
      </c>
      <c r="V25" s="3">
        <v>0</v>
      </c>
      <c r="W25" s="3">
        <v>0</v>
      </c>
      <c r="X25" s="3">
        <v>0</v>
      </c>
      <c r="Y25" s="3" t="s">
        <v>212</v>
      </c>
      <c r="Z25" s="3">
        <v>0</v>
      </c>
      <c r="AA25" s="3">
        <v>0</v>
      </c>
      <c r="AB25" s="3">
        <v>0</v>
      </c>
      <c r="AC25" s="3">
        <v>0</v>
      </c>
      <c r="AD25" s="3">
        <v>0</v>
      </c>
      <c r="AE25" s="3">
        <v>1</v>
      </c>
      <c r="AF25" s="3">
        <v>0</v>
      </c>
      <c r="AG25" s="3">
        <v>0</v>
      </c>
      <c r="AH25" s="3" t="s">
        <v>33</v>
      </c>
      <c r="AK25" s="3"/>
    </row>
    <row r="26" spans="1:37" ht="168" customHeight="1">
      <c r="A26" s="3" t="s">
        <v>213</v>
      </c>
      <c r="C26" s="5" t="s">
        <v>214</v>
      </c>
      <c r="D26" s="3" t="s">
        <v>103</v>
      </c>
      <c r="E26" s="3">
        <v>0</v>
      </c>
      <c r="G26" s="3" t="s">
        <v>215</v>
      </c>
      <c r="H26" s="3">
        <v>2006</v>
      </c>
      <c r="I26" s="3">
        <v>2100</v>
      </c>
      <c r="J26" s="3">
        <v>2100</v>
      </c>
      <c r="K26" s="3"/>
      <c r="L26" s="3">
        <v>2100</v>
      </c>
      <c r="M26" s="3">
        <v>2100</v>
      </c>
      <c r="N26" s="5" t="s">
        <v>531</v>
      </c>
      <c r="O26" s="3">
        <v>61</v>
      </c>
      <c r="P26" s="3">
        <f t="shared" si="0"/>
        <v>94</v>
      </c>
      <c r="Q26" s="3">
        <v>2025</v>
      </c>
      <c r="R26" s="3" t="b">
        <v>0</v>
      </c>
      <c r="S26" s="1" t="s">
        <v>532</v>
      </c>
      <c r="T26" s="3" t="s">
        <v>14</v>
      </c>
      <c r="U26" s="3">
        <v>1</v>
      </c>
      <c r="V26" s="3">
        <v>0</v>
      </c>
      <c r="W26" s="3">
        <v>0</v>
      </c>
      <c r="X26" s="3">
        <v>0</v>
      </c>
      <c r="Y26" s="3" t="s">
        <v>23</v>
      </c>
      <c r="Z26" s="3">
        <v>0</v>
      </c>
      <c r="AA26" s="3">
        <v>0</v>
      </c>
      <c r="AB26" s="3">
        <v>0</v>
      </c>
      <c r="AC26" s="3">
        <v>0</v>
      </c>
      <c r="AD26" s="3">
        <v>1</v>
      </c>
      <c r="AE26" s="3">
        <v>0</v>
      </c>
      <c r="AF26" s="3">
        <v>0</v>
      </c>
      <c r="AG26" s="3">
        <v>0</v>
      </c>
      <c r="AH26" s="3" t="s">
        <v>216</v>
      </c>
      <c r="AK26" s="3"/>
    </row>
    <row r="27" spans="1:37" ht="42" customHeight="1">
      <c r="A27" s="3" t="s">
        <v>217</v>
      </c>
      <c r="C27" s="3" t="s">
        <v>218</v>
      </c>
      <c r="D27" s="3" t="s">
        <v>46</v>
      </c>
      <c r="E27" s="3">
        <v>0</v>
      </c>
      <c r="G27" s="3" t="s">
        <v>31</v>
      </c>
      <c r="H27" s="3">
        <v>2012</v>
      </c>
      <c r="I27" s="3" t="s">
        <v>219</v>
      </c>
      <c r="J27" s="3">
        <v>2099</v>
      </c>
      <c r="K27" s="3"/>
      <c r="L27" s="3">
        <v>2042</v>
      </c>
      <c r="M27" s="3">
        <v>2042</v>
      </c>
      <c r="N27" s="5" t="s">
        <v>533</v>
      </c>
      <c r="O27" s="3">
        <v>45</v>
      </c>
      <c r="P27" s="3">
        <f t="shared" si="0"/>
        <v>30</v>
      </c>
      <c r="Q27" s="3">
        <v>2047</v>
      </c>
      <c r="R27" s="3" t="b">
        <v>0</v>
      </c>
      <c r="S27" s="1" t="s">
        <v>220</v>
      </c>
      <c r="T27" s="3" t="s">
        <v>221</v>
      </c>
      <c r="U27" s="3">
        <v>1</v>
      </c>
      <c r="V27" s="3">
        <v>0</v>
      </c>
      <c r="W27" s="3">
        <v>0</v>
      </c>
      <c r="X27" s="3">
        <v>0</v>
      </c>
      <c r="Y27" s="3" t="s">
        <v>150</v>
      </c>
      <c r="Z27" s="3">
        <v>0</v>
      </c>
      <c r="AA27" s="3">
        <v>1</v>
      </c>
      <c r="AB27" s="3">
        <v>0</v>
      </c>
      <c r="AC27" s="3">
        <v>0</v>
      </c>
      <c r="AD27" s="3">
        <v>0</v>
      </c>
      <c r="AE27" s="3">
        <v>0</v>
      </c>
      <c r="AF27" s="3">
        <v>0</v>
      </c>
      <c r="AG27" s="3">
        <v>0</v>
      </c>
      <c r="AH27" s="3" t="s">
        <v>33</v>
      </c>
      <c r="AK27" s="3"/>
    </row>
    <row r="28" spans="1:37" ht="98" customHeight="1">
      <c r="A28" s="3" t="s">
        <v>223</v>
      </c>
      <c r="C28" s="3" t="s">
        <v>224</v>
      </c>
      <c r="D28" s="3" t="s">
        <v>35</v>
      </c>
      <c r="E28" s="3">
        <v>1</v>
      </c>
      <c r="G28" s="3" t="s">
        <v>225</v>
      </c>
      <c r="H28" s="3">
        <v>2008</v>
      </c>
      <c r="I28" s="3" t="s">
        <v>226</v>
      </c>
      <c r="J28" s="3">
        <v>2048</v>
      </c>
      <c r="K28" s="3"/>
      <c r="L28" s="3">
        <v>2048</v>
      </c>
      <c r="M28" s="3">
        <v>2048</v>
      </c>
      <c r="N28" s="5" t="s">
        <v>534</v>
      </c>
      <c r="O28" s="3"/>
      <c r="P28" s="3">
        <f t="shared" si="0"/>
        <v>40</v>
      </c>
      <c r="Q28" s="3"/>
      <c r="R28" s="3"/>
      <c r="S28" s="1" t="s">
        <v>227</v>
      </c>
      <c r="T28" s="3" t="s">
        <v>228</v>
      </c>
      <c r="U28" s="3">
        <v>1</v>
      </c>
      <c r="V28" s="3">
        <v>0</v>
      </c>
      <c r="W28" s="3">
        <v>1</v>
      </c>
      <c r="X28" s="3">
        <v>0</v>
      </c>
      <c r="Y28" s="3" t="s">
        <v>229</v>
      </c>
      <c r="Z28" s="3">
        <v>0</v>
      </c>
      <c r="AA28" s="3">
        <v>1</v>
      </c>
      <c r="AB28" s="3">
        <v>1</v>
      </c>
      <c r="AC28" s="3">
        <v>0</v>
      </c>
      <c r="AD28" s="3">
        <v>0</v>
      </c>
      <c r="AE28" s="3">
        <v>0</v>
      </c>
      <c r="AF28" s="3">
        <v>0</v>
      </c>
      <c r="AG28" s="3">
        <v>0</v>
      </c>
      <c r="AH28" s="3" t="s">
        <v>230</v>
      </c>
      <c r="AK28" s="3"/>
    </row>
    <row r="29" spans="1:37" ht="56">
      <c r="A29" s="5" t="s">
        <v>465</v>
      </c>
      <c r="C29" s="5" t="s">
        <v>462</v>
      </c>
      <c r="D29" s="5" t="s">
        <v>103</v>
      </c>
      <c r="E29" s="3">
        <v>2</v>
      </c>
      <c r="G29" s="5" t="s">
        <v>463</v>
      </c>
      <c r="H29" s="3">
        <v>2002</v>
      </c>
      <c r="I29" s="5" t="s">
        <v>466</v>
      </c>
      <c r="J29" s="3"/>
      <c r="K29" s="3"/>
      <c r="L29" s="3">
        <v>2009</v>
      </c>
      <c r="M29" s="3"/>
      <c r="N29" s="5" t="s">
        <v>535</v>
      </c>
      <c r="O29" s="3">
        <v>62</v>
      </c>
      <c r="P29" s="3" t="b">
        <f t="shared" si="0"/>
        <v>0</v>
      </c>
      <c r="Q29" s="3">
        <v>2028</v>
      </c>
      <c r="R29" s="3" t="b">
        <v>0</v>
      </c>
      <c r="S29" s="1" t="s">
        <v>464</v>
      </c>
      <c r="T29" s="3" t="s">
        <v>14</v>
      </c>
      <c r="U29" s="3">
        <v>1</v>
      </c>
      <c r="V29" s="3">
        <v>0</v>
      </c>
      <c r="W29" s="3">
        <v>0</v>
      </c>
      <c r="X29" s="3">
        <v>0</v>
      </c>
      <c r="Y29" s="3" t="s">
        <v>25</v>
      </c>
      <c r="Z29" s="3">
        <v>0</v>
      </c>
      <c r="AA29" s="3">
        <v>0</v>
      </c>
      <c r="AB29" s="3">
        <v>0</v>
      </c>
      <c r="AC29" s="3">
        <v>0</v>
      </c>
      <c r="AD29" s="3">
        <v>0</v>
      </c>
      <c r="AE29" s="3">
        <v>0</v>
      </c>
      <c r="AF29" s="3">
        <v>1</v>
      </c>
      <c r="AG29" s="3">
        <v>0</v>
      </c>
      <c r="AH29" s="3" t="s">
        <v>33</v>
      </c>
      <c r="AK29" s="5"/>
    </row>
    <row r="30" spans="1:37" ht="97.5" customHeight="1">
      <c r="A30" t="s">
        <v>522</v>
      </c>
      <c r="C30" t="s">
        <v>516</v>
      </c>
      <c r="D30" t="s">
        <v>41</v>
      </c>
      <c r="H30">
        <v>2012</v>
      </c>
      <c r="L30">
        <v>2035</v>
      </c>
      <c r="M30">
        <v>2035</v>
      </c>
      <c r="N30" t="s">
        <v>524</v>
      </c>
      <c r="P30" s="3">
        <f t="shared" si="0"/>
        <v>23</v>
      </c>
      <c r="AK30">
        <v>1</v>
      </c>
    </row>
    <row r="31" spans="1:37" ht="42" customHeight="1">
      <c r="A31" s="3" t="s">
        <v>231</v>
      </c>
      <c r="C31" s="3" t="s">
        <v>628</v>
      </c>
      <c r="D31" s="3" t="s">
        <v>35</v>
      </c>
      <c r="E31" s="3">
        <v>2</v>
      </c>
      <c r="G31" s="3" t="s">
        <v>36</v>
      </c>
      <c r="H31" s="3">
        <v>2012</v>
      </c>
      <c r="I31" s="3" t="s">
        <v>232</v>
      </c>
      <c r="J31" s="3">
        <v>2200</v>
      </c>
      <c r="K31" s="3"/>
      <c r="L31" s="3">
        <v>2200</v>
      </c>
      <c r="M31" s="3">
        <v>2200</v>
      </c>
      <c r="N31" s="5" t="s">
        <v>501</v>
      </c>
      <c r="O31" s="3"/>
      <c r="P31" s="3">
        <f t="shared" si="0"/>
        <v>188</v>
      </c>
      <c r="Q31" s="3"/>
      <c r="R31" s="3" t="b">
        <v>0</v>
      </c>
      <c r="S31" s="1" t="s">
        <v>502</v>
      </c>
      <c r="T31" s="3" t="s">
        <v>14</v>
      </c>
      <c r="U31" s="3">
        <v>1</v>
      </c>
      <c r="V31" s="3">
        <v>0</v>
      </c>
      <c r="W31" s="3">
        <v>0</v>
      </c>
      <c r="X31" s="3">
        <v>0</v>
      </c>
      <c r="Y31" s="3" t="s">
        <v>38</v>
      </c>
      <c r="Z31" s="3">
        <v>0</v>
      </c>
      <c r="AA31" s="3">
        <v>0</v>
      </c>
      <c r="AB31" s="3">
        <v>0</v>
      </c>
      <c r="AC31" s="3">
        <v>0</v>
      </c>
      <c r="AD31" s="3">
        <v>1</v>
      </c>
      <c r="AE31" s="3">
        <v>0</v>
      </c>
      <c r="AF31" s="3">
        <v>0</v>
      </c>
      <c r="AG31" s="3">
        <v>0</v>
      </c>
      <c r="AH31" s="3" t="s">
        <v>33</v>
      </c>
      <c r="AK31" s="3">
        <v>1</v>
      </c>
    </row>
    <row r="32" spans="1:37" ht="56">
      <c r="A32" s="3" t="s">
        <v>233</v>
      </c>
      <c r="C32" s="5" t="s">
        <v>462</v>
      </c>
      <c r="D32" s="3" t="s">
        <v>41</v>
      </c>
      <c r="E32" s="3">
        <v>2</v>
      </c>
      <c r="G32" s="5" t="s">
        <v>463</v>
      </c>
      <c r="H32" s="3">
        <v>2002</v>
      </c>
      <c r="I32" s="3" t="s">
        <v>247</v>
      </c>
      <c r="J32" s="3">
        <v>2029</v>
      </c>
      <c r="K32" s="3"/>
      <c r="L32" s="3"/>
      <c r="M32" s="3">
        <v>2029</v>
      </c>
      <c r="N32" s="5" t="s">
        <v>536</v>
      </c>
      <c r="O32" s="3">
        <v>62</v>
      </c>
      <c r="P32" s="3">
        <f t="shared" si="0"/>
        <v>27</v>
      </c>
      <c r="Q32" s="3">
        <v>2028</v>
      </c>
      <c r="R32" s="3" t="b">
        <v>0</v>
      </c>
      <c r="S32" s="1" t="s">
        <v>464</v>
      </c>
      <c r="T32" s="3" t="s">
        <v>14</v>
      </c>
      <c r="U32" s="3">
        <v>1</v>
      </c>
      <c r="V32" s="3">
        <v>0</v>
      </c>
      <c r="W32" s="3">
        <v>0</v>
      </c>
      <c r="X32" s="3">
        <v>0</v>
      </c>
      <c r="Y32" s="3" t="s">
        <v>25</v>
      </c>
      <c r="Z32" s="3">
        <v>0</v>
      </c>
      <c r="AA32" s="3">
        <v>0</v>
      </c>
      <c r="AB32" s="3">
        <v>0</v>
      </c>
      <c r="AC32" s="3">
        <v>0</v>
      </c>
      <c r="AD32" s="3">
        <v>0</v>
      </c>
      <c r="AE32" s="3">
        <v>0</v>
      </c>
      <c r="AF32" s="3">
        <v>1</v>
      </c>
      <c r="AG32" s="3">
        <v>0</v>
      </c>
      <c r="AH32" s="3" t="s">
        <v>33</v>
      </c>
      <c r="AK32" s="3"/>
    </row>
    <row r="33" spans="1:37" ht="42" customHeight="1">
      <c r="A33" t="s">
        <v>510</v>
      </c>
      <c r="C33" t="s">
        <v>631</v>
      </c>
      <c r="D33" t="s">
        <v>35</v>
      </c>
      <c r="H33">
        <v>2012</v>
      </c>
      <c r="L33">
        <v>2062</v>
      </c>
      <c r="M33">
        <v>2062</v>
      </c>
      <c r="N33" t="s">
        <v>511</v>
      </c>
      <c r="P33" s="3">
        <f t="shared" si="0"/>
        <v>50</v>
      </c>
      <c r="S33" t="s">
        <v>512</v>
      </c>
      <c r="AK33">
        <v>1</v>
      </c>
    </row>
    <row r="34" spans="1:37" ht="13.5" customHeight="1">
      <c r="A34" s="3" t="s">
        <v>255</v>
      </c>
      <c r="C34" s="3" t="s">
        <v>635</v>
      </c>
      <c r="D34" s="3" t="s">
        <v>35</v>
      </c>
      <c r="E34" s="3">
        <v>2</v>
      </c>
      <c r="G34" s="3" t="s">
        <v>36</v>
      </c>
      <c r="H34" s="3">
        <v>2011</v>
      </c>
      <c r="I34" s="3" t="s">
        <v>256</v>
      </c>
      <c r="J34" s="3">
        <v>2062</v>
      </c>
      <c r="K34" s="3"/>
      <c r="L34" s="3">
        <v>2062</v>
      </c>
      <c r="M34" s="3">
        <v>2062</v>
      </c>
      <c r="N34" s="5" t="s">
        <v>538</v>
      </c>
      <c r="O34" s="3">
        <v>45</v>
      </c>
      <c r="P34" s="3">
        <f aca="true" t="shared" si="1" ref="P34:P66">IF(M34,M34-H34)</f>
        <v>51</v>
      </c>
      <c r="Q34" s="3">
        <v>2046</v>
      </c>
      <c r="R34" s="3" t="b">
        <v>0</v>
      </c>
      <c r="S34" s="11"/>
      <c r="T34" s="3" t="s">
        <v>14</v>
      </c>
      <c r="U34" s="3">
        <v>1</v>
      </c>
      <c r="V34" s="3">
        <v>0</v>
      </c>
      <c r="W34" s="3">
        <v>0</v>
      </c>
      <c r="X34" s="3">
        <v>0</v>
      </c>
      <c r="Y34" s="3" t="s">
        <v>38</v>
      </c>
      <c r="Z34" s="3">
        <v>0</v>
      </c>
      <c r="AA34" s="3">
        <v>0</v>
      </c>
      <c r="AB34" s="3">
        <v>0</v>
      </c>
      <c r="AC34" s="3">
        <v>0</v>
      </c>
      <c r="AD34" s="3">
        <v>1</v>
      </c>
      <c r="AE34" s="3">
        <v>0</v>
      </c>
      <c r="AF34" s="3">
        <v>0</v>
      </c>
      <c r="AG34" s="3">
        <v>0</v>
      </c>
      <c r="AH34" s="3" t="s">
        <v>33</v>
      </c>
      <c r="AK34" s="3">
        <v>1</v>
      </c>
    </row>
    <row r="35" spans="1:37" ht="13.5" customHeight="1">
      <c r="A35" s="3" t="s">
        <v>257</v>
      </c>
      <c r="C35" s="3" t="s">
        <v>628</v>
      </c>
      <c r="D35" s="3" t="s">
        <v>46</v>
      </c>
      <c r="E35" s="3">
        <v>2</v>
      </c>
      <c r="G35" s="3" t="s">
        <v>36</v>
      </c>
      <c r="H35" s="3">
        <v>2012</v>
      </c>
      <c r="I35" s="3" t="s">
        <v>258</v>
      </c>
      <c r="J35" s="3">
        <v>2020</v>
      </c>
      <c r="K35" s="3"/>
      <c r="L35" s="3">
        <v>2020</v>
      </c>
      <c r="M35" s="3">
        <v>2020</v>
      </c>
      <c r="N35" s="5" t="s">
        <v>539</v>
      </c>
      <c r="O35" s="3"/>
      <c r="P35" s="3">
        <f t="shared" si="1"/>
        <v>8</v>
      </c>
      <c r="Q35" s="3"/>
      <c r="R35" s="3"/>
      <c r="S35" s="11"/>
      <c r="T35" s="3" t="s">
        <v>14</v>
      </c>
      <c r="U35" s="3">
        <v>1</v>
      </c>
      <c r="V35" s="3">
        <v>0</v>
      </c>
      <c r="W35" s="3">
        <v>0</v>
      </c>
      <c r="X35" s="3">
        <v>0</v>
      </c>
      <c r="Y35" s="3" t="s">
        <v>188</v>
      </c>
      <c r="Z35" s="3">
        <v>0</v>
      </c>
      <c r="AA35" s="3">
        <v>0</v>
      </c>
      <c r="AB35" s="3">
        <v>0</v>
      </c>
      <c r="AC35" s="3">
        <v>0</v>
      </c>
      <c r="AD35" s="3">
        <v>1</v>
      </c>
      <c r="AE35" s="3">
        <v>0</v>
      </c>
      <c r="AF35" s="3">
        <v>0</v>
      </c>
      <c r="AG35" s="3">
        <v>0</v>
      </c>
      <c r="AH35" s="3" t="s">
        <v>33</v>
      </c>
      <c r="AK35" s="3">
        <v>1</v>
      </c>
    </row>
    <row r="36" spans="1:37" ht="13.5" customHeight="1">
      <c r="A36" t="s">
        <v>508</v>
      </c>
      <c r="C36" t="s">
        <v>628</v>
      </c>
      <c r="D36" t="s">
        <v>35</v>
      </c>
      <c r="H36">
        <v>2012</v>
      </c>
      <c r="L36">
        <v>2112</v>
      </c>
      <c r="M36">
        <v>2112</v>
      </c>
      <c r="N36" t="s">
        <v>570</v>
      </c>
      <c r="P36" s="3">
        <f t="shared" si="1"/>
        <v>100</v>
      </c>
      <c r="S36" t="s">
        <v>509</v>
      </c>
      <c r="AK36">
        <v>1</v>
      </c>
    </row>
    <row r="37" spans="1:37" ht="42" customHeight="1">
      <c r="A37" s="3" t="s">
        <v>259</v>
      </c>
      <c r="C37" s="3" t="s">
        <v>260</v>
      </c>
      <c r="D37" s="5" t="s">
        <v>35</v>
      </c>
      <c r="E37" s="3">
        <v>0</v>
      </c>
      <c r="G37" s="3" t="s">
        <v>31</v>
      </c>
      <c r="H37" s="3">
        <v>2007</v>
      </c>
      <c r="I37" s="3" t="s">
        <v>262</v>
      </c>
      <c r="J37" s="3">
        <v>2053</v>
      </c>
      <c r="K37" s="3"/>
      <c r="L37" s="3"/>
      <c r="M37" s="3">
        <v>2100</v>
      </c>
      <c r="N37" s="5" t="s">
        <v>540</v>
      </c>
      <c r="O37" s="3"/>
      <c r="P37" s="3">
        <f t="shared" si="1"/>
        <v>93</v>
      </c>
      <c r="Q37" s="3"/>
      <c r="R37" s="3"/>
      <c r="S37" s="1" t="s">
        <v>263</v>
      </c>
      <c r="T37" s="3" t="s">
        <v>264</v>
      </c>
      <c r="U37" s="3">
        <v>1</v>
      </c>
      <c r="V37" s="3">
        <v>0</v>
      </c>
      <c r="W37" s="3">
        <v>0</v>
      </c>
      <c r="X37" s="3">
        <v>1</v>
      </c>
      <c r="Y37" s="3" t="s">
        <v>23</v>
      </c>
      <c r="Z37" s="3">
        <v>0</v>
      </c>
      <c r="AA37" s="3">
        <v>0</v>
      </c>
      <c r="AB37" s="3">
        <v>0</v>
      </c>
      <c r="AC37" s="3">
        <v>0</v>
      </c>
      <c r="AD37" s="3">
        <v>1</v>
      </c>
      <c r="AE37" s="3">
        <v>0</v>
      </c>
      <c r="AF37" s="3">
        <v>0</v>
      </c>
      <c r="AG37" s="3">
        <v>0</v>
      </c>
      <c r="AH37" s="3" t="s">
        <v>33</v>
      </c>
      <c r="AK37" s="3"/>
    </row>
    <row r="38" spans="1:37" ht="182">
      <c r="A38" s="5" t="s">
        <v>446</v>
      </c>
      <c r="C38" s="3" t="s">
        <v>447</v>
      </c>
      <c r="D38" s="5" t="s">
        <v>35</v>
      </c>
      <c r="E38" s="3">
        <v>2</v>
      </c>
      <c r="G38" s="3" t="s">
        <v>31</v>
      </c>
      <c r="H38" s="3">
        <v>1970</v>
      </c>
      <c r="I38" s="3" t="s">
        <v>448</v>
      </c>
      <c r="J38" s="3">
        <v>1993</v>
      </c>
      <c r="K38" s="3"/>
      <c r="L38" s="3">
        <v>1976</v>
      </c>
      <c r="M38" s="3">
        <v>1976</v>
      </c>
      <c r="N38" s="5" t="s">
        <v>572</v>
      </c>
      <c r="O38" s="3">
        <v>47</v>
      </c>
      <c r="P38" s="3">
        <f t="shared" si="1"/>
        <v>6</v>
      </c>
      <c r="Q38" s="3">
        <v>2003</v>
      </c>
      <c r="R38" s="3" t="b">
        <v>1</v>
      </c>
      <c r="S38" s="1" t="s">
        <v>449</v>
      </c>
      <c r="T38" s="3" t="s">
        <v>450</v>
      </c>
      <c r="U38" s="3">
        <v>1</v>
      </c>
      <c r="V38" s="3">
        <v>1</v>
      </c>
      <c r="W38" s="3">
        <v>0</v>
      </c>
      <c r="X38" s="3">
        <v>0</v>
      </c>
      <c r="Y38" s="3" t="s">
        <v>451</v>
      </c>
      <c r="Z38" s="3">
        <v>0</v>
      </c>
      <c r="AA38" s="3">
        <v>0</v>
      </c>
      <c r="AB38" s="3">
        <v>1</v>
      </c>
      <c r="AC38" s="3">
        <v>1</v>
      </c>
      <c r="AD38" s="3">
        <v>1</v>
      </c>
      <c r="AE38" s="3">
        <v>0</v>
      </c>
      <c r="AF38" s="3">
        <v>0</v>
      </c>
      <c r="AG38" s="3">
        <v>0</v>
      </c>
      <c r="AH38" s="3" t="s">
        <v>33</v>
      </c>
      <c r="AK38" s="5"/>
    </row>
    <row r="39" spans="1:37" ht="13.5" customHeight="1">
      <c r="A39" s="3" t="s">
        <v>270</v>
      </c>
      <c r="C39" s="3" t="s">
        <v>271</v>
      </c>
      <c r="D39" s="5" t="s">
        <v>35</v>
      </c>
      <c r="E39" s="3">
        <v>1</v>
      </c>
      <c r="G39" s="3" t="s">
        <v>47</v>
      </c>
      <c r="H39" s="3">
        <v>1967</v>
      </c>
      <c r="I39" s="3" t="s">
        <v>272</v>
      </c>
      <c r="J39" s="3">
        <v>1997</v>
      </c>
      <c r="K39" s="3"/>
      <c r="L39" s="3"/>
      <c r="M39" s="3">
        <v>1992</v>
      </c>
      <c r="N39" s="5" t="s">
        <v>577</v>
      </c>
      <c r="O39" s="3">
        <v>40</v>
      </c>
      <c r="P39" s="3">
        <f t="shared" si="1"/>
        <v>25</v>
      </c>
      <c r="Q39" s="3">
        <v>2007</v>
      </c>
      <c r="R39" s="3" t="b">
        <v>1</v>
      </c>
      <c r="S39" s="1" t="s">
        <v>273</v>
      </c>
      <c r="T39" s="3" t="s">
        <v>14</v>
      </c>
      <c r="U39" s="3">
        <v>1</v>
      </c>
      <c r="V39" s="3">
        <v>0</v>
      </c>
      <c r="W39" s="3">
        <v>0</v>
      </c>
      <c r="X39" s="3">
        <v>0</v>
      </c>
      <c r="Y39" s="3" t="s">
        <v>23</v>
      </c>
      <c r="Z39" s="3">
        <v>0</v>
      </c>
      <c r="AA39" s="3">
        <v>0</v>
      </c>
      <c r="AB39" s="3">
        <v>0</v>
      </c>
      <c r="AC39" s="3">
        <v>0</v>
      </c>
      <c r="AD39" s="3">
        <v>1</v>
      </c>
      <c r="AE39" s="3">
        <v>0</v>
      </c>
      <c r="AF39" s="3">
        <v>0</v>
      </c>
      <c r="AG39" s="3">
        <v>0</v>
      </c>
      <c r="AH39" s="3" t="s">
        <v>51</v>
      </c>
      <c r="AK39" s="3"/>
    </row>
    <row r="40" spans="1:37" ht="42" customHeight="1">
      <c r="A40" s="3" t="s">
        <v>274</v>
      </c>
      <c r="C40" s="5" t="s">
        <v>275</v>
      </c>
      <c r="D40" s="5" t="s">
        <v>35</v>
      </c>
      <c r="E40" s="3">
        <v>2</v>
      </c>
      <c r="G40" s="3" t="s">
        <v>276</v>
      </c>
      <c r="H40" s="3">
        <v>1977</v>
      </c>
      <c r="I40" s="3">
        <v>1987</v>
      </c>
      <c r="J40" s="3">
        <v>1987</v>
      </c>
      <c r="K40" s="3"/>
      <c r="L40" s="3">
        <v>1987</v>
      </c>
      <c r="M40" s="3">
        <v>1987</v>
      </c>
      <c r="N40" s="5" t="s">
        <v>543</v>
      </c>
      <c r="O40" s="3">
        <v>29</v>
      </c>
      <c r="P40" s="3">
        <f t="shared" si="1"/>
        <v>10</v>
      </c>
      <c r="Q40" s="3">
        <v>2028</v>
      </c>
      <c r="R40" s="3" t="b">
        <v>1</v>
      </c>
      <c r="S40" s="1" t="s">
        <v>277</v>
      </c>
      <c r="T40" s="3" t="s">
        <v>278</v>
      </c>
      <c r="U40" s="3">
        <v>1</v>
      </c>
      <c r="V40" s="3">
        <v>0</v>
      </c>
      <c r="W40" s="3">
        <v>1</v>
      </c>
      <c r="X40" s="3">
        <v>0</v>
      </c>
      <c r="Y40" s="3" t="s">
        <v>279</v>
      </c>
      <c r="Z40" s="3">
        <v>0</v>
      </c>
      <c r="AA40" s="3">
        <v>0</v>
      </c>
      <c r="AB40" s="3">
        <v>1</v>
      </c>
      <c r="AC40" s="3">
        <v>0</v>
      </c>
      <c r="AD40" s="3">
        <v>0</v>
      </c>
      <c r="AE40" s="3">
        <v>0</v>
      </c>
      <c r="AF40" s="3">
        <v>0</v>
      </c>
      <c r="AG40" s="3">
        <v>0</v>
      </c>
      <c r="AH40" s="3" t="s">
        <v>33</v>
      </c>
      <c r="AK40" s="3"/>
    </row>
    <row r="41" spans="1:37" ht="126">
      <c r="A41" s="3" t="s">
        <v>274</v>
      </c>
      <c r="C41" s="3" t="s">
        <v>288</v>
      </c>
      <c r="D41" s="5" t="s">
        <v>35</v>
      </c>
      <c r="E41" s="3">
        <v>2</v>
      </c>
      <c r="G41" s="3" t="s">
        <v>47</v>
      </c>
      <c r="H41" s="3">
        <v>1988</v>
      </c>
      <c r="I41" s="3" t="s">
        <v>289</v>
      </c>
      <c r="J41" s="3">
        <v>2010</v>
      </c>
      <c r="K41" s="3"/>
      <c r="L41" s="3">
        <v>2028</v>
      </c>
      <c r="M41" s="3">
        <v>2028</v>
      </c>
      <c r="N41" s="5" t="s">
        <v>544</v>
      </c>
      <c r="O41" s="3">
        <v>42</v>
      </c>
      <c r="P41" s="3">
        <f t="shared" si="1"/>
        <v>40</v>
      </c>
      <c r="Q41" s="3">
        <v>2028</v>
      </c>
      <c r="R41" s="3" t="b">
        <v>1</v>
      </c>
      <c r="S41" s="1" t="s">
        <v>545</v>
      </c>
      <c r="T41" s="3" t="s">
        <v>290</v>
      </c>
      <c r="U41" s="3">
        <v>1</v>
      </c>
      <c r="V41" s="3">
        <v>1</v>
      </c>
      <c r="W41" s="3">
        <v>0</v>
      </c>
      <c r="X41" s="3">
        <v>1</v>
      </c>
      <c r="Y41" s="3" t="s">
        <v>291</v>
      </c>
      <c r="Z41" s="3">
        <v>0</v>
      </c>
      <c r="AA41" s="3">
        <v>1</v>
      </c>
      <c r="AB41" s="3">
        <v>0</v>
      </c>
      <c r="AC41" s="3">
        <v>0</v>
      </c>
      <c r="AD41" s="3">
        <v>1</v>
      </c>
      <c r="AE41" s="3">
        <v>0</v>
      </c>
      <c r="AF41" s="3">
        <v>0</v>
      </c>
      <c r="AG41" s="3">
        <v>0</v>
      </c>
      <c r="AH41" s="3" t="s">
        <v>33</v>
      </c>
      <c r="AK41" s="3"/>
    </row>
    <row r="42" spans="1:37" ht="13.5" customHeight="1">
      <c r="A42" s="5" t="s">
        <v>274</v>
      </c>
      <c r="C42" s="5" t="s">
        <v>548</v>
      </c>
      <c r="D42" s="5" t="s">
        <v>35</v>
      </c>
      <c r="E42" s="3"/>
      <c r="G42" s="3"/>
      <c r="H42" s="3">
        <v>1998</v>
      </c>
      <c r="I42" s="3"/>
      <c r="J42" s="3"/>
      <c r="K42" s="3"/>
      <c r="L42" s="3">
        <v>2028</v>
      </c>
      <c r="M42" s="3">
        <v>2038</v>
      </c>
      <c r="N42" s="5" t="s">
        <v>547</v>
      </c>
      <c r="O42" s="3"/>
      <c r="P42" s="3">
        <f t="shared" si="1"/>
        <v>40</v>
      </c>
      <c r="Q42" s="3"/>
      <c r="R42" s="3"/>
      <c r="S42" s="1" t="s">
        <v>546</v>
      </c>
      <c r="T42" s="3"/>
      <c r="U42" s="3"/>
      <c r="V42" s="3"/>
      <c r="W42" s="3"/>
      <c r="X42" s="3"/>
      <c r="Y42" s="3"/>
      <c r="Z42" s="3"/>
      <c r="AA42" s="3"/>
      <c r="AB42" s="3"/>
      <c r="AC42" s="3"/>
      <c r="AD42" s="3"/>
      <c r="AE42" s="3"/>
      <c r="AF42" s="3"/>
      <c r="AG42" s="3"/>
      <c r="AH42" s="3"/>
      <c r="AK42" s="5"/>
    </row>
    <row r="43" spans="1:37" ht="13.5" customHeight="1">
      <c r="A43" s="3" t="s">
        <v>292</v>
      </c>
      <c r="C43" s="3" t="s">
        <v>61</v>
      </c>
      <c r="D43" s="3" t="s">
        <v>41</v>
      </c>
      <c r="E43" s="3">
        <v>0</v>
      </c>
      <c r="G43" s="3" t="s">
        <v>62</v>
      </c>
      <c r="H43" s="3">
        <v>1995</v>
      </c>
      <c r="I43" s="3" t="s">
        <v>293</v>
      </c>
      <c r="J43" s="3">
        <v>2095</v>
      </c>
      <c r="K43" s="3"/>
      <c r="L43" s="3">
        <v>2040</v>
      </c>
      <c r="M43" s="3">
        <v>2150</v>
      </c>
      <c r="N43" s="5" t="s">
        <v>549</v>
      </c>
      <c r="O43" s="3">
        <v>31</v>
      </c>
      <c r="P43" s="3">
        <f t="shared" si="1"/>
        <v>155</v>
      </c>
      <c r="Q43" s="3">
        <v>2044</v>
      </c>
      <c r="R43" s="3" t="b">
        <v>0</v>
      </c>
      <c r="S43" s="1" t="s">
        <v>294</v>
      </c>
      <c r="T43" s="3" t="s">
        <v>14</v>
      </c>
      <c r="U43" s="3">
        <v>1</v>
      </c>
      <c r="V43" s="3">
        <v>0</v>
      </c>
      <c r="W43" s="3">
        <v>0</v>
      </c>
      <c r="X43" s="3">
        <v>0</v>
      </c>
      <c r="Y43" s="3" t="s">
        <v>295</v>
      </c>
      <c r="Z43" s="3">
        <v>0</v>
      </c>
      <c r="AA43" s="3">
        <v>0</v>
      </c>
      <c r="AB43" s="3">
        <v>0</v>
      </c>
      <c r="AC43" s="3">
        <v>0</v>
      </c>
      <c r="AD43" s="3">
        <v>0</v>
      </c>
      <c r="AE43" s="3">
        <v>1</v>
      </c>
      <c r="AF43" s="3">
        <v>0</v>
      </c>
      <c r="AG43" s="3">
        <v>0</v>
      </c>
      <c r="AH43" s="3" t="s">
        <v>51</v>
      </c>
      <c r="AK43" s="3"/>
    </row>
    <row r="44" spans="1:37" ht="14">
      <c r="A44" s="3" t="s">
        <v>300</v>
      </c>
      <c r="C44" s="3" t="s">
        <v>627</v>
      </c>
      <c r="D44" s="3" t="s">
        <v>35</v>
      </c>
      <c r="E44" s="3">
        <v>2</v>
      </c>
      <c r="G44" s="3" t="s">
        <v>36</v>
      </c>
      <c r="H44" s="3">
        <v>2012</v>
      </c>
      <c r="I44" s="3" t="s">
        <v>302</v>
      </c>
      <c r="J44" s="3">
        <v>2050</v>
      </c>
      <c r="K44" s="3"/>
      <c r="L44" s="3">
        <v>2050</v>
      </c>
      <c r="M44" s="3">
        <v>2050</v>
      </c>
      <c r="N44" s="5" t="s">
        <v>551</v>
      </c>
      <c r="O44" s="3"/>
      <c r="P44" s="3">
        <f t="shared" si="1"/>
        <v>38</v>
      </c>
      <c r="Q44" s="3"/>
      <c r="R44" s="3"/>
      <c r="S44" s="11"/>
      <c r="T44" s="3" t="s">
        <v>14</v>
      </c>
      <c r="U44" s="3">
        <v>1</v>
      </c>
      <c r="V44" s="3">
        <v>0</v>
      </c>
      <c r="W44" s="3">
        <v>0</v>
      </c>
      <c r="X44" s="3">
        <v>0</v>
      </c>
      <c r="Y44" s="3" t="s">
        <v>303</v>
      </c>
      <c r="Z44" s="3">
        <v>0</v>
      </c>
      <c r="AA44" s="3">
        <v>0</v>
      </c>
      <c r="AB44" s="3">
        <v>0</v>
      </c>
      <c r="AC44" s="3">
        <v>0</v>
      </c>
      <c r="AD44" s="3">
        <v>1</v>
      </c>
      <c r="AE44" s="3">
        <v>0</v>
      </c>
      <c r="AF44" s="3">
        <v>0</v>
      </c>
      <c r="AG44" s="3">
        <v>0</v>
      </c>
      <c r="AH44" s="3" t="s">
        <v>33</v>
      </c>
      <c r="AK44" s="3">
        <v>1</v>
      </c>
    </row>
    <row r="45" spans="1:37" ht="84" customHeight="1">
      <c r="A45" s="3" t="s">
        <v>308</v>
      </c>
      <c r="C45" s="3" t="s">
        <v>628</v>
      </c>
      <c r="D45" s="3" t="s">
        <v>46</v>
      </c>
      <c r="E45" s="3">
        <v>2</v>
      </c>
      <c r="G45" s="3" t="s">
        <v>36</v>
      </c>
      <c r="H45" s="3">
        <v>2012</v>
      </c>
      <c r="I45" s="3" t="s">
        <v>309</v>
      </c>
      <c r="J45" s="3">
        <v>2032</v>
      </c>
      <c r="K45" s="3"/>
      <c r="L45" s="3">
        <v>2032</v>
      </c>
      <c r="M45" s="3">
        <v>2032</v>
      </c>
      <c r="N45" s="5" t="s">
        <v>552</v>
      </c>
      <c r="O45" s="3"/>
      <c r="P45" s="3">
        <f t="shared" si="1"/>
        <v>20</v>
      </c>
      <c r="Q45" s="3"/>
      <c r="R45" s="3"/>
      <c r="S45" s="11"/>
      <c r="T45" s="3" t="s">
        <v>14</v>
      </c>
      <c r="U45" s="3">
        <v>1</v>
      </c>
      <c r="V45" s="3">
        <v>0</v>
      </c>
      <c r="W45" s="3">
        <v>0</v>
      </c>
      <c r="X45" s="3">
        <v>0</v>
      </c>
      <c r="Y45" s="3" t="s">
        <v>188</v>
      </c>
      <c r="Z45" s="3">
        <v>0</v>
      </c>
      <c r="AA45" s="3">
        <v>0</v>
      </c>
      <c r="AB45" s="3">
        <v>0</v>
      </c>
      <c r="AC45" s="3">
        <v>0</v>
      </c>
      <c r="AD45" s="3">
        <v>1</v>
      </c>
      <c r="AE45" s="3">
        <v>0</v>
      </c>
      <c r="AF45" s="3">
        <v>0</v>
      </c>
      <c r="AG45" s="3">
        <v>0</v>
      </c>
      <c r="AH45" s="3" t="s">
        <v>33</v>
      </c>
      <c r="AK45" s="3">
        <v>1</v>
      </c>
    </row>
    <row r="46" spans="1:37" ht="14">
      <c r="A46" s="3" t="s">
        <v>310</v>
      </c>
      <c r="C46" s="3" t="s">
        <v>628</v>
      </c>
      <c r="D46" s="3" t="s">
        <v>35</v>
      </c>
      <c r="E46" s="3">
        <v>2</v>
      </c>
      <c r="G46" s="3" t="s">
        <v>36</v>
      </c>
      <c r="H46" s="3">
        <v>2012</v>
      </c>
      <c r="I46" s="3" t="s">
        <v>311</v>
      </c>
      <c r="J46" s="3">
        <v>2030</v>
      </c>
      <c r="K46" s="3"/>
      <c r="L46" s="3">
        <v>2030</v>
      </c>
      <c r="M46" s="3">
        <v>2030</v>
      </c>
      <c r="N46" s="5" t="s">
        <v>528</v>
      </c>
      <c r="O46" s="3">
        <v>36</v>
      </c>
      <c r="P46" s="3">
        <f t="shared" si="1"/>
        <v>18</v>
      </c>
      <c r="Q46" s="3">
        <v>2056</v>
      </c>
      <c r="R46" s="3" t="b">
        <v>1</v>
      </c>
      <c r="S46" s="11"/>
      <c r="T46" s="3" t="s">
        <v>14</v>
      </c>
      <c r="U46" s="3">
        <v>1</v>
      </c>
      <c r="V46" s="3">
        <v>0</v>
      </c>
      <c r="W46" s="3">
        <v>0</v>
      </c>
      <c r="X46" s="3">
        <v>0</v>
      </c>
      <c r="Y46" s="3" t="s">
        <v>38</v>
      </c>
      <c r="Z46" s="3">
        <v>0</v>
      </c>
      <c r="AA46" s="3">
        <v>0</v>
      </c>
      <c r="AB46" s="3">
        <v>0</v>
      </c>
      <c r="AC46" s="3">
        <v>0</v>
      </c>
      <c r="AD46" s="3">
        <v>1</v>
      </c>
      <c r="AE46" s="3">
        <v>0</v>
      </c>
      <c r="AF46" s="3">
        <v>0</v>
      </c>
      <c r="AG46" s="3">
        <v>0</v>
      </c>
      <c r="AH46" s="3" t="s">
        <v>33</v>
      </c>
      <c r="AK46" s="3">
        <v>1</v>
      </c>
    </row>
    <row r="47" spans="1:37" ht="13.5" customHeight="1">
      <c r="A47" t="s">
        <v>503</v>
      </c>
      <c r="C47" t="s">
        <v>628</v>
      </c>
      <c r="D47" t="s">
        <v>35</v>
      </c>
      <c r="H47">
        <v>2012</v>
      </c>
      <c r="L47">
        <v>2312</v>
      </c>
      <c r="N47" t="s">
        <v>505</v>
      </c>
      <c r="P47" s="3" t="b">
        <f t="shared" si="1"/>
        <v>0</v>
      </c>
      <c r="S47" t="s">
        <v>504</v>
      </c>
      <c r="AK47">
        <v>1</v>
      </c>
    </row>
    <row r="48" spans="1:37" ht="140">
      <c r="A48" s="3" t="s">
        <v>333</v>
      </c>
      <c r="C48" s="3" t="s">
        <v>334</v>
      </c>
      <c r="D48" s="3" t="s">
        <v>41</v>
      </c>
      <c r="E48" s="3">
        <v>2</v>
      </c>
      <c r="G48" s="3" t="s">
        <v>335</v>
      </c>
      <c r="H48" s="3">
        <v>2007</v>
      </c>
      <c r="I48" s="3" t="s">
        <v>336</v>
      </c>
      <c r="J48" s="3">
        <v>2014</v>
      </c>
      <c r="K48" s="3"/>
      <c r="L48" s="3"/>
      <c r="M48" s="3">
        <v>2017</v>
      </c>
      <c r="N48" s="5" t="s">
        <v>553</v>
      </c>
      <c r="O48" s="3">
        <v>53</v>
      </c>
      <c r="P48" s="3">
        <f t="shared" si="1"/>
        <v>10</v>
      </c>
      <c r="Q48" s="3">
        <v>2034</v>
      </c>
      <c r="R48" s="3" t="b">
        <v>1</v>
      </c>
      <c r="S48" s="1" t="s">
        <v>337</v>
      </c>
      <c r="T48" s="3" t="s">
        <v>338</v>
      </c>
      <c r="U48" s="3">
        <v>1</v>
      </c>
      <c r="V48" s="3">
        <v>0</v>
      </c>
      <c r="W48" s="3">
        <v>0</v>
      </c>
      <c r="X48" s="3">
        <v>1</v>
      </c>
      <c r="Y48" s="3" t="s">
        <v>188</v>
      </c>
      <c r="Z48" s="3">
        <v>0</v>
      </c>
      <c r="AA48" s="3">
        <v>0</v>
      </c>
      <c r="AB48" s="3">
        <v>0</v>
      </c>
      <c r="AC48" s="3">
        <v>0</v>
      </c>
      <c r="AD48" s="3">
        <v>1</v>
      </c>
      <c r="AE48" s="3">
        <v>0</v>
      </c>
      <c r="AF48" s="3">
        <v>0</v>
      </c>
      <c r="AG48" s="3">
        <v>0</v>
      </c>
      <c r="AH48" s="3" t="s">
        <v>33</v>
      </c>
      <c r="AK48" s="3"/>
    </row>
    <row r="49" spans="1:37" ht="111.75" customHeight="1">
      <c r="A49" t="s">
        <v>523</v>
      </c>
      <c r="C49" t="s">
        <v>516</v>
      </c>
      <c r="D49" t="s">
        <v>46</v>
      </c>
      <c r="H49">
        <v>2012</v>
      </c>
      <c r="L49">
        <v>2035</v>
      </c>
      <c r="M49">
        <v>2035</v>
      </c>
      <c r="N49" t="s">
        <v>524</v>
      </c>
      <c r="P49" s="3">
        <f t="shared" si="1"/>
        <v>23</v>
      </c>
      <c r="AK49">
        <v>1</v>
      </c>
    </row>
    <row r="50" spans="1:37" ht="408.75" customHeight="1">
      <c r="A50" s="5" t="s">
        <v>603</v>
      </c>
      <c r="C50" s="3" t="s">
        <v>629</v>
      </c>
      <c r="D50" s="3" t="s">
        <v>46</v>
      </c>
      <c r="E50" s="3">
        <v>2</v>
      </c>
      <c r="G50" s="3" t="s">
        <v>36</v>
      </c>
      <c r="H50" s="3">
        <v>2012</v>
      </c>
      <c r="I50" s="3" t="s">
        <v>339</v>
      </c>
      <c r="J50" s="3">
        <v>2052</v>
      </c>
      <c r="K50" s="3"/>
      <c r="L50" s="3">
        <v>2052</v>
      </c>
      <c r="M50" s="3">
        <v>2052</v>
      </c>
      <c r="N50" s="5" t="s">
        <v>497</v>
      </c>
      <c r="O50" s="3"/>
      <c r="P50" s="3">
        <f t="shared" si="1"/>
        <v>40</v>
      </c>
      <c r="Q50" s="3"/>
      <c r="R50" s="3"/>
      <c r="S50" s="11"/>
      <c r="T50" s="3" t="s">
        <v>14</v>
      </c>
      <c r="U50" s="3">
        <v>1</v>
      </c>
      <c r="V50" s="3">
        <v>0</v>
      </c>
      <c r="W50" s="3">
        <v>0</v>
      </c>
      <c r="X50" s="3">
        <v>0</v>
      </c>
      <c r="Y50" s="3" t="s">
        <v>340</v>
      </c>
      <c r="Z50" s="3">
        <v>0</v>
      </c>
      <c r="AA50" s="3">
        <v>0</v>
      </c>
      <c r="AB50" s="3">
        <v>0</v>
      </c>
      <c r="AC50" s="3">
        <v>0</v>
      </c>
      <c r="AD50" s="3">
        <v>1</v>
      </c>
      <c r="AE50" s="3">
        <v>0</v>
      </c>
      <c r="AF50" s="3">
        <v>0</v>
      </c>
      <c r="AG50" s="3">
        <v>0</v>
      </c>
      <c r="AH50" s="3" t="s">
        <v>33</v>
      </c>
      <c r="AK50" s="5">
        <v>1</v>
      </c>
    </row>
    <row r="51" spans="1:37" ht="13.5" customHeight="1">
      <c r="A51" s="3" t="s">
        <v>351</v>
      </c>
      <c r="C51" s="3" t="s">
        <v>630</v>
      </c>
      <c r="D51" s="3" t="s">
        <v>46</v>
      </c>
      <c r="E51" s="3">
        <v>2</v>
      </c>
      <c r="G51" s="3" t="s">
        <v>36</v>
      </c>
      <c r="H51" s="3">
        <v>2011</v>
      </c>
      <c r="I51" s="3" t="s">
        <v>197</v>
      </c>
      <c r="J51" s="3">
        <v>2031</v>
      </c>
      <c r="K51" s="3"/>
      <c r="L51" s="3"/>
      <c r="M51" s="3">
        <v>2041</v>
      </c>
      <c r="N51" s="5" t="s">
        <v>555</v>
      </c>
      <c r="O51" s="3">
        <v>48</v>
      </c>
      <c r="P51" s="3">
        <f t="shared" si="1"/>
        <v>30</v>
      </c>
      <c r="Q51" s="3">
        <v>2043</v>
      </c>
      <c r="R51" s="3" t="b">
        <v>1</v>
      </c>
      <c r="S51" s="1" t="s">
        <v>519</v>
      </c>
      <c r="T51" s="3" t="s">
        <v>14</v>
      </c>
      <c r="U51" s="3">
        <v>1</v>
      </c>
      <c r="V51" s="3">
        <v>0</v>
      </c>
      <c r="W51" s="3">
        <v>0</v>
      </c>
      <c r="X51" s="3">
        <v>0</v>
      </c>
      <c r="Y51" s="3" t="s">
        <v>188</v>
      </c>
      <c r="Z51" s="3">
        <v>0</v>
      </c>
      <c r="AA51" s="3">
        <v>0</v>
      </c>
      <c r="AB51" s="3">
        <v>0</v>
      </c>
      <c r="AC51" s="3">
        <v>0</v>
      </c>
      <c r="AD51" s="3">
        <v>1</v>
      </c>
      <c r="AE51" s="3">
        <v>0</v>
      </c>
      <c r="AF51" s="3">
        <v>0</v>
      </c>
      <c r="AG51" s="3">
        <v>0</v>
      </c>
      <c r="AH51" s="3" t="s">
        <v>33</v>
      </c>
      <c r="AK51" s="3">
        <v>1</v>
      </c>
    </row>
    <row r="52" spans="1:37" ht="181.5" customHeight="1">
      <c r="A52" s="3" t="s">
        <v>360</v>
      </c>
      <c r="C52" s="5" t="s">
        <v>518</v>
      </c>
      <c r="D52" s="3" t="s">
        <v>46</v>
      </c>
      <c r="E52" s="3">
        <v>2</v>
      </c>
      <c r="G52" s="3" t="s">
        <v>42</v>
      </c>
      <c r="H52" s="3">
        <v>2009</v>
      </c>
      <c r="I52" s="3" t="s">
        <v>361</v>
      </c>
      <c r="J52" s="3">
        <v>2027</v>
      </c>
      <c r="K52" s="3"/>
      <c r="L52" s="3">
        <v>2025</v>
      </c>
      <c r="M52" s="3">
        <v>2025</v>
      </c>
      <c r="N52" s="5" t="s">
        <v>556</v>
      </c>
      <c r="O52" s="3"/>
      <c r="P52" s="3">
        <f t="shared" si="1"/>
        <v>16</v>
      </c>
      <c r="Q52" s="3"/>
      <c r="R52" s="3"/>
      <c r="S52" s="1" t="s">
        <v>362</v>
      </c>
      <c r="T52" s="3" t="s">
        <v>363</v>
      </c>
      <c r="U52" s="3">
        <v>1</v>
      </c>
      <c r="V52" s="3">
        <v>1</v>
      </c>
      <c r="W52" s="3">
        <v>0</v>
      </c>
      <c r="X52" s="3">
        <v>1</v>
      </c>
      <c r="Y52" s="3" t="s">
        <v>238</v>
      </c>
      <c r="Z52" s="3">
        <v>0</v>
      </c>
      <c r="AA52" s="3">
        <v>1</v>
      </c>
      <c r="AB52" s="3">
        <v>1</v>
      </c>
      <c r="AC52" s="3">
        <v>0</v>
      </c>
      <c r="AD52" s="3">
        <v>1</v>
      </c>
      <c r="AE52" s="3">
        <v>0</v>
      </c>
      <c r="AF52" s="3">
        <v>0</v>
      </c>
      <c r="AG52" s="3">
        <v>0</v>
      </c>
      <c r="AH52" s="3" t="s">
        <v>33</v>
      </c>
      <c r="AK52" s="3">
        <v>1</v>
      </c>
    </row>
    <row r="53" spans="1:37" ht="13.5" customHeight="1">
      <c r="A53" s="3" t="s">
        <v>364</v>
      </c>
      <c r="C53" s="3" t="s">
        <v>365</v>
      </c>
      <c r="D53" s="5" t="s">
        <v>35</v>
      </c>
      <c r="E53" s="3">
        <v>1</v>
      </c>
      <c r="G53" s="3" t="s">
        <v>47</v>
      </c>
      <c r="H53" s="3">
        <v>1965</v>
      </c>
      <c r="I53" s="3">
        <v>1985</v>
      </c>
      <c r="J53" s="3">
        <v>1985</v>
      </c>
      <c r="K53" s="3"/>
      <c r="L53" s="3">
        <v>1985</v>
      </c>
      <c r="M53" s="3">
        <v>1985</v>
      </c>
      <c r="N53" s="5" t="s">
        <v>557</v>
      </c>
      <c r="O53" s="3">
        <v>29</v>
      </c>
      <c r="P53" s="3">
        <f t="shared" si="1"/>
        <v>20</v>
      </c>
      <c r="Q53" s="3">
        <v>2016</v>
      </c>
      <c r="R53" s="3" t="b">
        <v>1</v>
      </c>
      <c r="S53" s="1" t="s">
        <v>366</v>
      </c>
      <c r="T53" s="3" t="s">
        <v>14</v>
      </c>
      <c r="U53" s="3">
        <v>1</v>
      </c>
      <c r="V53" s="3">
        <v>0</v>
      </c>
      <c r="W53" s="3">
        <v>0</v>
      </c>
      <c r="X53" s="3">
        <v>0</v>
      </c>
      <c r="Y53" s="3" t="s">
        <v>367</v>
      </c>
      <c r="Z53" s="3">
        <v>0</v>
      </c>
      <c r="AA53" s="3">
        <v>0</v>
      </c>
      <c r="AB53" s="3">
        <v>0</v>
      </c>
      <c r="AC53" s="3">
        <v>0</v>
      </c>
      <c r="AD53" s="3">
        <v>1</v>
      </c>
      <c r="AE53" s="3">
        <v>0</v>
      </c>
      <c r="AF53" s="3">
        <v>0</v>
      </c>
      <c r="AG53" s="3">
        <v>0</v>
      </c>
      <c r="AH53" s="3" t="s">
        <v>51</v>
      </c>
      <c r="AK53" s="3"/>
    </row>
    <row r="54" spans="1:37" ht="154">
      <c r="A54" s="3" t="s">
        <v>368</v>
      </c>
      <c r="C54" s="5" t="s">
        <v>369</v>
      </c>
      <c r="D54" s="5" t="s">
        <v>41</v>
      </c>
      <c r="E54" s="3">
        <v>1</v>
      </c>
      <c r="G54" s="3" t="s">
        <v>328</v>
      </c>
      <c r="H54" s="3">
        <v>2003</v>
      </c>
      <c r="I54" s="3" t="s">
        <v>370</v>
      </c>
      <c r="J54" s="3">
        <v>2051</v>
      </c>
      <c r="K54" s="3"/>
      <c r="L54" s="3">
        <v>2041</v>
      </c>
      <c r="M54" s="3">
        <v>2061</v>
      </c>
      <c r="N54" s="5" t="s">
        <v>558</v>
      </c>
      <c r="O54" s="3">
        <v>43</v>
      </c>
      <c r="P54" s="3">
        <f t="shared" si="1"/>
        <v>58</v>
      </c>
      <c r="Q54" s="3">
        <v>2040</v>
      </c>
      <c r="R54" s="3" t="b">
        <v>0</v>
      </c>
      <c r="S54" s="1" t="s">
        <v>371</v>
      </c>
      <c r="T54" s="3" t="s">
        <v>14</v>
      </c>
      <c r="U54" s="3">
        <v>1</v>
      </c>
      <c r="V54" s="3">
        <v>0</v>
      </c>
      <c r="W54" s="3">
        <v>0</v>
      </c>
      <c r="X54" s="3">
        <v>0</v>
      </c>
      <c r="Y54" s="3" t="s">
        <v>372</v>
      </c>
      <c r="Z54" s="3">
        <v>0</v>
      </c>
      <c r="AA54" s="3">
        <v>1</v>
      </c>
      <c r="AB54" s="3">
        <v>0</v>
      </c>
      <c r="AC54" s="3">
        <v>0</v>
      </c>
      <c r="AD54" s="3">
        <v>1</v>
      </c>
      <c r="AE54" s="3">
        <v>0</v>
      </c>
      <c r="AF54" s="3">
        <v>0</v>
      </c>
      <c r="AG54" s="3">
        <v>0</v>
      </c>
      <c r="AH54" s="3" t="s">
        <v>33</v>
      </c>
      <c r="AK54" s="3"/>
    </row>
    <row r="55" spans="1:37" ht="195.75" customHeight="1">
      <c r="A55" s="3" t="s">
        <v>373</v>
      </c>
      <c r="C55" s="3" t="s">
        <v>374</v>
      </c>
      <c r="D55" s="3" t="s">
        <v>46</v>
      </c>
      <c r="E55" s="3">
        <v>1</v>
      </c>
      <c r="G55" s="3" t="s">
        <v>375</v>
      </c>
      <c r="H55" s="3">
        <v>2006</v>
      </c>
      <c r="I55" s="3" t="s">
        <v>376</v>
      </c>
      <c r="J55" s="3">
        <v>2026</v>
      </c>
      <c r="K55" s="3"/>
      <c r="L55" s="3"/>
      <c r="M55" s="3">
        <v>2026</v>
      </c>
      <c r="N55" s="5" t="s">
        <v>559</v>
      </c>
      <c r="O55" s="3">
        <v>80</v>
      </c>
      <c r="P55" s="3">
        <f t="shared" si="1"/>
        <v>20</v>
      </c>
      <c r="Q55" s="3">
        <v>2006</v>
      </c>
      <c r="R55" s="3" t="b">
        <v>0</v>
      </c>
      <c r="S55" s="1" t="s">
        <v>377</v>
      </c>
      <c r="T55" s="3" t="s">
        <v>378</v>
      </c>
      <c r="U55" s="3">
        <v>1</v>
      </c>
      <c r="V55" s="3">
        <v>0</v>
      </c>
      <c r="W55" s="3">
        <v>1</v>
      </c>
      <c r="X55" s="3">
        <v>0</v>
      </c>
      <c r="Y55" s="3" t="s">
        <v>379</v>
      </c>
      <c r="Z55" s="3">
        <v>0</v>
      </c>
      <c r="AA55" s="3">
        <v>0</v>
      </c>
      <c r="AB55" s="3">
        <v>1</v>
      </c>
      <c r="AC55" s="3">
        <v>1</v>
      </c>
      <c r="AD55" s="3">
        <v>1</v>
      </c>
      <c r="AE55" s="3">
        <v>0</v>
      </c>
      <c r="AF55" s="3">
        <v>0</v>
      </c>
      <c r="AG55" s="3">
        <v>0</v>
      </c>
      <c r="AH55" s="3" t="s">
        <v>33</v>
      </c>
      <c r="AK55" s="3"/>
    </row>
    <row r="56" spans="1:37" ht="55.5" customHeight="1">
      <c r="A56" s="3" t="s">
        <v>380</v>
      </c>
      <c r="C56" s="3" t="s">
        <v>381</v>
      </c>
      <c r="D56" s="3" t="s">
        <v>35</v>
      </c>
      <c r="E56" s="3">
        <v>2</v>
      </c>
      <c r="G56" s="3" t="s">
        <v>42</v>
      </c>
      <c r="H56" s="3">
        <v>2011</v>
      </c>
      <c r="I56" s="3">
        <v>2030</v>
      </c>
      <c r="J56" s="3">
        <v>2030</v>
      </c>
      <c r="K56" s="3"/>
      <c r="L56" s="3">
        <v>2030</v>
      </c>
      <c r="M56" s="3">
        <v>2030</v>
      </c>
      <c r="N56" s="5" t="s">
        <v>560</v>
      </c>
      <c r="O56" s="3"/>
      <c r="P56" s="3">
        <f t="shared" si="1"/>
        <v>19</v>
      </c>
      <c r="Q56" s="3"/>
      <c r="R56" s="3"/>
      <c r="S56" s="1" t="s">
        <v>382</v>
      </c>
      <c r="T56" s="3" t="s">
        <v>14</v>
      </c>
      <c r="U56" s="3">
        <v>1</v>
      </c>
      <c r="V56" s="3">
        <v>0</v>
      </c>
      <c r="W56" s="3">
        <v>0</v>
      </c>
      <c r="X56" s="3">
        <v>0</v>
      </c>
      <c r="Y56" s="3" t="s">
        <v>23</v>
      </c>
      <c r="Z56" s="3">
        <v>0</v>
      </c>
      <c r="AA56" s="3">
        <v>0</v>
      </c>
      <c r="AB56" s="3">
        <v>0</v>
      </c>
      <c r="AC56" s="3">
        <v>0</v>
      </c>
      <c r="AD56" s="3">
        <v>1</v>
      </c>
      <c r="AE56" s="3">
        <v>0</v>
      </c>
      <c r="AF56" s="3">
        <v>0</v>
      </c>
      <c r="AG56" s="3">
        <v>0</v>
      </c>
      <c r="AH56" s="3" t="s">
        <v>33</v>
      </c>
      <c r="AK56" s="3"/>
    </row>
    <row r="57" spans="1:37" ht="55.5" customHeight="1">
      <c r="A57" s="3" t="s">
        <v>383</v>
      </c>
      <c r="C57" s="3" t="s">
        <v>61</v>
      </c>
      <c r="D57" s="3" t="s">
        <v>41</v>
      </c>
      <c r="E57" s="3">
        <v>0</v>
      </c>
      <c r="G57" s="3" t="s">
        <v>62</v>
      </c>
      <c r="H57" s="3">
        <v>1995</v>
      </c>
      <c r="I57" s="3" t="s">
        <v>384</v>
      </c>
      <c r="J57" s="3">
        <v>2175</v>
      </c>
      <c r="K57" s="3"/>
      <c r="L57" s="3">
        <v>2150</v>
      </c>
      <c r="M57" s="3">
        <v>2200</v>
      </c>
      <c r="N57" s="5" t="s">
        <v>561</v>
      </c>
      <c r="O57" s="3"/>
      <c r="P57" s="3">
        <f t="shared" si="1"/>
        <v>205</v>
      </c>
      <c r="Q57" s="3"/>
      <c r="R57" s="3" t="b">
        <v>0</v>
      </c>
      <c r="S57" s="1" t="s">
        <v>385</v>
      </c>
      <c r="T57" s="3" t="s">
        <v>14</v>
      </c>
      <c r="U57" s="3">
        <v>1</v>
      </c>
      <c r="V57" s="3">
        <v>0</v>
      </c>
      <c r="W57" s="3">
        <v>0</v>
      </c>
      <c r="X57" s="3">
        <v>0</v>
      </c>
      <c r="Y57" s="3" t="s">
        <v>386</v>
      </c>
      <c r="Z57" s="3">
        <v>0</v>
      </c>
      <c r="AA57" s="3">
        <v>0</v>
      </c>
      <c r="AB57" s="3">
        <v>0</v>
      </c>
      <c r="AC57" s="3">
        <v>0</v>
      </c>
      <c r="AD57" s="3">
        <v>0</v>
      </c>
      <c r="AE57" s="3">
        <v>1</v>
      </c>
      <c r="AF57" s="3">
        <v>0</v>
      </c>
      <c r="AG57" s="3">
        <v>0</v>
      </c>
      <c r="AH57" s="3" t="s">
        <v>51</v>
      </c>
      <c r="AK57" s="3"/>
    </row>
    <row r="58" spans="1:37" ht="55.5" customHeight="1">
      <c r="A58" t="s">
        <v>513</v>
      </c>
      <c r="C58" t="s">
        <v>631</v>
      </c>
      <c r="D58" t="s">
        <v>46</v>
      </c>
      <c r="H58">
        <v>2012</v>
      </c>
      <c r="L58">
        <v>2045</v>
      </c>
      <c r="M58">
        <v>2045</v>
      </c>
      <c r="N58" t="s">
        <v>514</v>
      </c>
      <c r="P58" s="3">
        <f t="shared" si="1"/>
        <v>33</v>
      </c>
      <c r="AK58">
        <v>1</v>
      </c>
    </row>
    <row r="59" spans="1:37" ht="252" customHeight="1">
      <c r="A59" s="3" t="s">
        <v>392</v>
      </c>
      <c r="C59" s="3" t="s">
        <v>393</v>
      </c>
      <c r="D59" s="3" t="s">
        <v>41</v>
      </c>
      <c r="E59" s="3">
        <v>2</v>
      </c>
      <c r="G59" s="3" t="s">
        <v>31</v>
      </c>
      <c r="H59" s="3">
        <v>2012</v>
      </c>
      <c r="I59" s="3">
        <v>2030</v>
      </c>
      <c r="J59" s="3">
        <v>2030</v>
      </c>
      <c r="K59" s="3"/>
      <c r="L59" s="3">
        <v>2030</v>
      </c>
      <c r="M59" s="3">
        <v>2030</v>
      </c>
      <c r="N59" s="5" t="s">
        <v>528</v>
      </c>
      <c r="O59" s="3">
        <v>65</v>
      </c>
      <c r="P59" s="3">
        <f t="shared" si="1"/>
        <v>18</v>
      </c>
      <c r="Q59" s="3">
        <v>2027</v>
      </c>
      <c r="R59" s="3" t="b">
        <v>0</v>
      </c>
      <c r="S59" s="1" t="s">
        <v>394</v>
      </c>
      <c r="T59" s="3" t="s">
        <v>14</v>
      </c>
      <c r="U59" s="3">
        <v>1</v>
      </c>
      <c r="V59" s="3">
        <v>0</v>
      </c>
      <c r="W59" s="3">
        <v>0</v>
      </c>
      <c r="X59" s="3">
        <v>0</v>
      </c>
      <c r="Y59" s="3" t="s">
        <v>395</v>
      </c>
      <c r="Z59" s="3">
        <v>0</v>
      </c>
      <c r="AA59" s="3">
        <v>0</v>
      </c>
      <c r="AB59" s="3">
        <v>0</v>
      </c>
      <c r="AC59" s="3">
        <v>0</v>
      </c>
      <c r="AD59" s="3">
        <v>0</v>
      </c>
      <c r="AE59" s="3">
        <v>1</v>
      </c>
      <c r="AF59" s="3">
        <v>0</v>
      </c>
      <c r="AG59" s="3">
        <v>0</v>
      </c>
      <c r="AH59" s="3" t="s">
        <v>33</v>
      </c>
      <c r="AK59" s="3"/>
    </row>
    <row r="60" spans="1:37" ht="336" customHeight="1">
      <c r="A60" t="s">
        <v>498</v>
      </c>
      <c r="C60" t="s">
        <v>628</v>
      </c>
      <c r="D60" t="s">
        <v>103</v>
      </c>
      <c r="H60">
        <v>2012</v>
      </c>
      <c r="L60">
        <v>2052</v>
      </c>
      <c r="N60" t="s">
        <v>499</v>
      </c>
      <c r="P60" s="3" t="b">
        <f t="shared" si="1"/>
        <v>0</v>
      </c>
      <c r="S60" t="s">
        <v>500</v>
      </c>
      <c r="AK60">
        <v>1</v>
      </c>
    </row>
    <row r="61" spans="1:37" ht="238" customHeight="1">
      <c r="A61" s="3" t="s">
        <v>402</v>
      </c>
      <c r="C61" s="3" t="s">
        <v>453</v>
      </c>
      <c r="D61" s="5" t="s">
        <v>41</v>
      </c>
      <c r="E61" s="3"/>
      <c r="G61" s="3" t="s">
        <v>190</v>
      </c>
      <c r="H61" s="3">
        <v>1993</v>
      </c>
      <c r="I61" s="3" t="s">
        <v>454</v>
      </c>
      <c r="J61" s="3">
        <v>2017</v>
      </c>
      <c r="K61" s="3"/>
      <c r="L61" s="3">
        <v>2005</v>
      </c>
      <c r="M61" s="3">
        <v>2030</v>
      </c>
      <c r="N61" s="5" t="s">
        <v>562</v>
      </c>
      <c r="O61" s="3">
        <v>49</v>
      </c>
      <c r="P61" s="3">
        <f t="shared" si="1"/>
        <v>37</v>
      </c>
      <c r="Q61" s="3">
        <v>2024</v>
      </c>
      <c r="R61" s="3" t="b">
        <v>1</v>
      </c>
      <c r="S61" s="1" t="s">
        <v>455</v>
      </c>
      <c r="T61" s="3" t="s">
        <v>456</v>
      </c>
      <c r="U61" s="3">
        <v>1</v>
      </c>
      <c r="V61" s="3">
        <v>0</v>
      </c>
      <c r="W61" s="3">
        <v>0</v>
      </c>
      <c r="X61" s="3">
        <v>0</v>
      </c>
      <c r="Y61" s="3" t="s">
        <v>457</v>
      </c>
      <c r="Z61" s="3">
        <v>0</v>
      </c>
      <c r="AA61" s="3">
        <v>1</v>
      </c>
      <c r="AB61" s="3">
        <v>0</v>
      </c>
      <c r="AC61" s="3">
        <v>0</v>
      </c>
      <c r="AD61" s="3">
        <v>0</v>
      </c>
      <c r="AE61" s="3">
        <v>0</v>
      </c>
      <c r="AF61" s="3">
        <v>0</v>
      </c>
      <c r="AG61" s="3">
        <v>0</v>
      </c>
      <c r="AH61" s="3" t="s">
        <v>33</v>
      </c>
      <c r="AI61" t="s">
        <v>468</v>
      </c>
      <c r="AK61" s="3"/>
    </row>
    <row r="62" spans="1:37" ht="27.75" customHeight="1">
      <c r="A62" s="3" t="s">
        <v>413</v>
      </c>
      <c r="C62" s="3" t="s">
        <v>414</v>
      </c>
      <c r="D62" s="3" t="s">
        <v>35</v>
      </c>
      <c r="E62" s="3">
        <v>0</v>
      </c>
      <c r="G62" s="3" t="s">
        <v>31</v>
      </c>
      <c r="H62" s="3">
        <v>1988</v>
      </c>
      <c r="I62" s="3" t="s">
        <v>415</v>
      </c>
      <c r="J62" s="3">
        <v>2057</v>
      </c>
      <c r="K62" s="3"/>
      <c r="L62" s="3">
        <v>2017</v>
      </c>
      <c r="M62" s="3"/>
      <c r="N62" s="5" t="s">
        <v>563</v>
      </c>
      <c r="O62" s="3">
        <v>45</v>
      </c>
      <c r="P62" s="3" t="b">
        <f t="shared" si="1"/>
        <v>0</v>
      </c>
      <c r="Q62" s="3">
        <v>2023</v>
      </c>
      <c r="R62" s="3" t="b">
        <v>0</v>
      </c>
      <c r="S62" s="1" t="s">
        <v>416</v>
      </c>
      <c r="T62" s="3" t="s">
        <v>417</v>
      </c>
      <c r="U62" s="3">
        <v>1</v>
      </c>
      <c r="V62" s="3">
        <v>1</v>
      </c>
      <c r="W62" s="3">
        <v>0</v>
      </c>
      <c r="X62" s="3">
        <v>1</v>
      </c>
      <c r="Y62" s="3" t="s">
        <v>131</v>
      </c>
      <c r="Z62" s="3">
        <v>0</v>
      </c>
      <c r="AA62" s="3">
        <v>0</v>
      </c>
      <c r="AB62" s="3">
        <v>1</v>
      </c>
      <c r="AC62" s="3">
        <v>1</v>
      </c>
      <c r="AD62" s="3">
        <v>1</v>
      </c>
      <c r="AE62" s="3">
        <v>0</v>
      </c>
      <c r="AF62" s="3">
        <v>0</v>
      </c>
      <c r="AG62" s="3">
        <v>0</v>
      </c>
      <c r="AH62" s="3" t="s">
        <v>33</v>
      </c>
      <c r="AK62" s="3"/>
    </row>
    <row r="63" spans="1:37" ht="28" customHeight="1">
      <c r="A63" s="3" t="s">
        <v>419</v>
      </c>
      <c r="C63" s="3" t="s">
        <v>632</v>
      </c>
      <c r="D63" s="3" t="s">
        <v>46</v>
      </c>
      <c r="E63" s="3">
        <v>2</v>
      </c>
      <c r="G63" s="3" t="s">
        <v>36</v>
      </c>
      <c r="H63" s="3">
        <v>2012</v>
      </c>
      <c r="I63" s="3" t="s">
        <v>420</v>
      </c>
      <c r="J63" s="3">
        <v>2030</v>
      </c>
      <c r="K63" s="3"/>
      <c r="L63" s="3">
        <v>2030</v>
      </c>
      <c r="M63" s="3">
        <v>2030</v>
      </c>
      <c r="N63" s="5" t="s">
        <v>528</v>
      </c>
      <c r="O63" s="3"/>
      <c r="P63" s="3">
        <f t="shared" si="1"/>
        <v>18</v>
      </c>
      <c r="Q63" s="3"/>
      <c r="R63" s="3"/>
      <c r="S63" s="11"/>
      <c r="T63" s="3" t="s">
        <v>14</v>
      </c>
      <c r="U63" s="3">
        <v>1</v>
      </c>
      <c r="V63" s="3">
        <v>0</v>
      </c>
      <c r="W63" s="3">
        <v>0</v>
      </c>
      <c r="X63" s="3">
        <v>0</v>
      </c>
      <c r="Y63" s="3" t="s">
        <v>188</v>
      </c>
      <c r="Z63" s="3">
        <v>0</v>
      </c>
      <c r="AA63" s="3">
        <v>0</v>
      </c>
      <c r="AB63" s="3">
        <v>0</v>
      </c>
      <c r="AC63" s="3">
        <v>0</v>
      </c>
      <c r="AD63" s="3">
        <v>1</v>
      </c>
      <c r="AE63" s="3">
        <v>0</v>
      </c>
      <c r="AF63" s="3">
        <v>0</v>
      </c>
      <c r="AG63" s="3">
        <v>0</v>
      </c>
      <c r="AH63" s="3" t="s">
        <v>33</v>
      </c>
      <c r="AK63" s="3">
        <v>1</v>
      </c>
    </row>
    <row r="64" spans="1:37" ht="13.5" customHeight="1">
      <c r="A64" s="3" t="s">
        <v>421</v>
      </c>
      <c r="C64" s="3" t="s">
        <v>422</v>
      </c>
      <c r="D64" s="3" t="s">
        <v>35</v>
      </c>
      <c r="E64" s="3">
        <v>1</v>
      </c>
      <c r="G64" s="3" t="s">
        <v>47</v>
      </c>
      <c r="H64" s="3">
        <v>2004</v>
      </c>
      <c r="I64" s="3" t="s">
        <v>423</v>
      </c>
      <c r="J64" s="3">
        <v>2029</v>
      </c>
      <c r="K64" s="3"/>
      <c r="L64" s="3"/>
      <c r="M64" s="3">
        <v>2050</v>
      </c>
      <c r="N64" s="5" t="s">
        <v>564</v>
      </c>
      <c r="O64" s="3">
        <v>50</v>
      </c>
      <c r="P64" s="3">
        <f t="shared" si="1"/>
        <v>46</v>
      </c>
      <c r="Q64" s="3">
        <v>2034</v>
      </c>
      <c r="R64" s="3" t="b">
        <v>1</v>
      </c>
      <c r="S64" s="1" t="s">
        <v>424</v>
      </c>
      <c r="T64" s="3" t="s">
        <v>14</v>
      </c>
      <c r="U64" s="3">
        <v>1</v>
      </c>
      <c r="V64" s="3">
        <v>0</v>
      </c>
      <c r="W64" s="3">
        <v>0</v>
      </c>
      <c r="X64" s="3">
        <v>0</v>
      </c>
      <c r="Y64" s="3" t="s">
        <v>50</v>
      </c>
      <c r="Z64" s="3">
        <v>0</v>
      </c>
      <c r="AA64" s="3">
        <v>0</v>
      </c>
      <c r="AB64" s="3">
        <v>0</v>
      </c>
      <c r="AC64" s="3">
        <v>0</v>
      </c>
      <c r="AD64" s="3">
        <v>0</v>
      </c>
      <c r="AE64" s="3">
        <v>0</v>
      </c>
      <c r="AF64" s="3">
        <v>0</v>
      </c>
      <c r="AG64" s="3">
        <v>1</v>
      </c>
      <c r="AH64" s="3" t="s">
        <v>51</v>
      </c>
      <c r="AK64" s="3"/>
    </row>
    <row r="65" spans="1:37" ht="55.5" customHeight="1">
      <c r="A65" t="s">
        <v>515</v>
      </c>
      <c r="C65" t="s">
        <v>516</v>
      </c>
      <c r="D65" t="s">
        <v>35</v>
      </c>
      <c r="H65">
        <v>2012</v>
      </c>
      <c r="L65">
        <v>2040</v>
      </c>
      <c r="M65">
        <v>2040</v>
      </c>
      <c r="N65" t="s">
        <v>517</v>
      </c>
      <c r="P65" s="3">
        <f t="shared" si="1"/>
        <v>28</v>
      </c>
      <c r="AK65">
        <v>1</v>
      </c>
    </row>
    <row r="66" spans="1:37" ht="181.5" customHeight="1">
      <c r="A66" s="3" t="s">
        <v>425</v>
      </c>
      <c r="C66" s="3" t="s">
        <v>426</v>
      </c>
      <c r="D66" s="3" t="s">
        <v>41</v>
      </c>
      <c r="E66" s="3">
        <v>2</v>
      </c>
      <c r="G66" s="3" t="s">
        <v>427</v>
      </c>
      <c r="H66" s="3">
        <v>1999</v>
      </c>
      <c r="I66" s="3">
        <v>2020</v>
      </c>
      <c r="J66" s="3">
        <v>2020</v>
      </c>
      <c r="K66" s="3"/>
      <c r="L66" s="3">
        <v>2020</v>
      </c>
      <c r="M66" s="3">
        <v>2020</v>
      </c>
      <c r="N66" s="5" t="s">
        <v>566</v>
      </c>
      <c r="O66" s="3">
        <v>20</v>
      </c>
      <c r="P66" s="3">
        <f t="shared" si="1"/>
        <v>21</v>
      </c>
      <c r="Q66" s="3">
        <v>2059</v>
      </c>
      <c r="R66" s="3" t="b">
        <v>1</v>
      </c>
      <c r="S66" s="1" t="s">
        <v>428</v>
      </c>
      <c r="T66" s="3" t="s">
        <v>14</v>
      </c>
      <c r="U66" s="3">
        <v>1</v>
      </c>
      <c r="V66" s="3">
        <v>0</v>
      </c>
      <c r="W66" s="3">
        <v>0</v>
      </c>
      <c r="X66" s="3">
        <v>0</v>
      </c>
      <c r="Y66" s="3" t="s">
        <v>24</v>
      </c>
      <c r="Z66" s="3">
        <v>0</v>
      </c>
      <c r="AA66" s="3">
        <v>0</v>
      </c>
      <c r="AB66" s="3">
        <v>0</v>
      </c>
      <c r="AC66" s="3">
        <v>0</v>
      </c>
      <c r="AD66" s="3">
        <v>0</v>
      </c>
      <c r="AE66" s="3">
        <v>1</v>
      </c>
      <c r="AF66" s="3">
        <v>0</v>
      </c>
      <c r="AG66" s="3">
        <v>0</v>
      </c>
      <c r="AH66" s="3" t="s">
        <v>33</v>
      </c>
      <c r="AK66" s="3"/>
    </row>
    <row r="67" spans="4:37" ht="111.75" customHeight="1">
      <c r="D67" s="13"/>
      <c r="AK67">
        <f>SUM(AK40:AK66)</f>
        <v>12</v>
      </c>
    </row>
    <row r="68" ht="111.75" customHeight="1"/>
    <row r="69" ht="42" customHeight="1"/>
    <row r="70" ht="98"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Caitlin Grace</cp:lastModifiedBy>
  <dcterms:created xsi:type="dcterms:W3CDTF">2014-06-13T15:00:30Z</dcterms:created>
  <dcterms:modified xsi:type="dcterms:W3CDTF">2015-06-08T07:25:33Z</dcterms:modified>
  <cp:category/>
  <cp:version/>
  <cp:contentType/>
  <cp:contentStatus/>
</cp:coreProperties>
</file>